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Private\Tax Admin\Property Tax\Information Unit\Local\Local 2021-2022\TR Forms\"/>
    </mc:Choice>
  </mc:AlternateContent>
  <bookViews>
    <workbookView xWindow="0" yWindow="0" windowWidth="20490" windowHeight="7365" tabRatio="815" firstSheet="4" activeTab="4"/>
  </bookViews>
  <sheets>
    <sheet name="A. Update Year" sheetId="20" state="hidden" r:id="rId1"/>
    <sheet name="B. Munis" sheetId="15" state="hidden" r:id="rId2"/>
    <sheet name="C.Districts" sheetId="16" state="hidden" r:id="rId3"/>
    <sheet name="XXXXD.MuniServs" sheetId="17" state="hidden" r:id="rId4"/>
    <sheet name="Instructions" sheetId="11" r:id="rId5"/>
    <sheet name="Selection" sheetId="1" r:id="rId6"/>
    <sheet name="Cover" sheetId="2" r:id="rId7"/>
    <sheet name="Page 2" sheetId="3" r:id="rId8"/>
    <sheet name="Page 3" sheetId="4" r:id="rId9"/>
    <sheet name="Page 4" sheetId="8" r:id="rId10"/>
    <sheet name="Page 5" sheetId="5" r:id="rId11"/>
    <sheet name="Page 5a" sheetId="10" r:id="rId12"/>
    <sheet name="Page 6" sheetId="7" r:id="rId13"/>
    <sheet name="Page 7" sheetId="9" r:id="rId14"/>
    <sheet name="xxIMPORT.TblCountys_TR1New" sheetId="18" state="hidden" r:id="rId15"/>
    <sheet name="XXSheet2" sheetId="19" state="hidden" r:id="rId16"/>
  </sheets>
  <externalReferences>
    <externalReference r:id="rId17"/>
  </externalReferences>
  <definedNames>
    <definedName name="_xlnm._FilterDatabase" localSheetId="15" hidden="1">XXSheet2!$A$1:$DD$201</definedName>
    <definedName name="Countys">[1]Countys!$A$1:$A$100</definedName>
    <definedName name="_xlnm.Print_Area" localSheetId="1">'B. Munis'!$A$1</definedName>
    <definedName name="_xlnm.Print_Area" localSheetId="2">'C.Districts'!$A$1</definedName>
    <definedName name="_xlnm.Print_Area" localSheetId="6">Cover!$A$1:$J$53</definedName>
    <definedName name="_xlnm.Print_Area" localSheetId="4">Instructions!$A$1:$K$238</definedName>
    <definedName name="_xlnm.Print_Area" localSheetId="7">'Page 2'!$A$1:$K$51</definedName>
    <definedName name="_xlnm.Print_Area" localSheetId="8">'Page 3'!$A$1:$M$61</definedName>
    <definedName name="_xlnm.Print_Area" localSheetId="9">'Page 4'!$A$1:$I$57</definedName>
    <definedName name="_xlnm.Print_Area" localSheetId="10">'Page 5'!$A$1:$I$38</definedName>
    <definedName name="_xlnm.Print_Area" localSheetId="11">'Page 5a'!$A$1:$K$82</definedName>
    <definedName name="_xlnm.Print_Area" localSheetId="12">'Page 6'!$A$1:$G$76</definedName>
    <definedName name="_xlnm.Print_Area" localSheetId="13">'Page 7'!$A$1:$I$58</definedName>
    <definedName name="_xlnm.Print_Area" localSheetId="5">Selection!$A$1:$J$37</definedName>
    <definedName name="_xlnm.Print_Area" localSheetId="14">xxIMPORT.TblCountys_TR1New!$A$1</definedName>
    <definedName name="_xlnm.Print_Area" localSheetId="15">XXSheet2!$A$1</definedName>
    <definedName name="_xlnm.Print_Area" localSheetId="3">XXXXD.MuniServs!$A$1</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8" l="1"/>
  <c r="C23" i="8" l="1"/>
  <c r="C31" i="8"/>
  <c r="C39" i="8"/>
  <c r="C47" i="8"/>
  <c r="C22" i="8"/>
  <c r="C28" i="8"/>
  <c r="C36" i="8"/>
  <c r="C44" i="8"/>
  <c r="C10" i="8"/>
  <c r="C25" i="8"/>
  <c r="C33" i="8"/>
  <c r="C41" i="8"/>
  <c r="C53" i="8"/>
  <c r="C27" i="8"/>
  <c r="C35" i="8"/>
  <c r="C43" i="8"/>
  <c r="C51" i="8"/>
  <c r="C24" i="8"/>
  <c r="C32" i="8"/>
  <c r="C40" i="8"/>
  <c r="C48" i="8"/>
  <c r="C52" i="8"/>
  <c r="C29" i="8"/>
  <c r="C37" i="8"/>
  <c r="C45" i="8"/>
  <c r="C49" i="8"/>
  <c r="C11" i="8"/>
  <c r="C26" i="8"/>
  <c r="C30" i="8"/>
  <c r="C34" i="8"/>
  <c r="C38" i="8"/>
  <c r="C42" i="8"/>
  <c r="C46" i="8"/>
  <c r="C50" i="8"/>
  <c r="C54" i="8"/>
  <c r="A6" i="3" l="1"/>
  <c r="C3" i="8" l="1"/>
  <c r="C7" i="8"/>
  <c r="C19" i="8"/>
  <c r="C15" i="8"/>
  <c r="B40" i="3"/>
  <c r="B24" i="3"/>
  <c r="A8" i="20" l="1"/>
  <c r="A9" i="20"/>
  <c r="C1" i="1" s="1"/>
  <c r="A10" i="20"/>
  <c r="A7" i="20"/>
  <c r="A1" i="1" s="1"/>
  <c r="C6" i="20"/>
  <c r="C5" i="20"/>
  <c r="E6" i="20"/>
  <c r="A6" i="20" s="1"/>
  <c r="E5" i="20"/>
  <c r="A5" i="20" s="1"/>
  <c r="A54" i="9"/>
  <c r="A6" i="7"/>
  <c r="A5" i="7"/>
  <c r="C18" i="10"/>
  <c r="E7" i="5"/>
  <c r="E21" i="8"/>
  <c r="D9" i="8"/>
  <c r="A5" i="1"/>
  <c r="A15" i="1" l="1"/>
  <c r="A11" i="2" s="1"/>
  <c r="C30" i="10"/>
  <c r="A13" i="4"/>
  <c r="C43" i="4"/>
  <c r="C3" i="5"/>
  <c r="D16" i="4"/>
  <c r="A26" i="4"/>
  <c r="A5" i="3"/>
  <c r="C52" i="9"/>
  <c r="A55" i="7"/>
  <c r="A1" i="2"/>
  <c r="A47" i="3"/>
  <c r="A48" i="9"/>
  <c r="C37" i="7"/>
  <c r="C35" i="9"/>
  <c r="A9" i="7"/>
  <c r="A5" i="9"/>
  <c r="A45" i="9"/>
  <c r="E53" i="7"/>
  <c r="A27" i="9"/>
  <c r="A40" i="7"/>
  <c r="C63" i="7"/>
  <c r="C12" i="9"/>
  <c r="H59" i="10" l="1"/>
  <c r="I59" i="10"/>
  <c r="H55" i="10"/>
  <c r="I55" i="10"/>
  <c r="H56" i="10"/>
  <c r="I56" i="10"/>
  <c r="H57" i="10"/>
  <c r="I57" i="10"/>
  <c r="H58" i="10"/>
  <c r="I58" i="10"/>
  <c r="H53" i="10"/>
  <c r="I53" i="10"/>
  <c r="H54" i="10"/>
  <c r="I54" i="10"/>
  <c r="H52" i="10"/>
  <c r="I52" i="10"/>
  <c r="H44" i="10"/>
  <c r="I44" i="10"/>
  <c r="H45" i="10"/>
  <c r="I45" i="10"/>
  <c r="H46" i="10"/>
  <c r="I46" i="10"/>
  <c r="H47" i="10"/>
  <c r="I47" i="10"/>
  <c r="H48" i="10"/>
  <c r="I48" i="10"/>
  <c r="H49" i="10"/>
  <c r="I49" i="10"/>
  <c r="H50" i="10"/>
  <c r="I50" i="10"/>
  <c r="H51" i="10"/>
  <c r="I51" i="10"/>
  <c r="H40" i="10"/>
  <c r="I40" i="10"/>
  <c r="H41" i="10"/>
  <c r="I41" i="10"/>
  <c r="H42" i="10"/>
  <c r="I42" i="10"/>
  <c r="H43" i="10"/>
  <c r="I43" i="10"/>
  <c r="H38" i="10"/>
  <c r="I38" i="10"/>
  <c r="H39" i="10"/>
  <c r="I39" i="10"/>
  <c r="H37" i="10"/>
  <c r="I37" i="10"/>
  <c r="H36" i="10"/>
  <c r="I36" i="10"/>
  <c r="A2" i="15" l="1"/>
  <c r="B2" i="15"/>
  <c r="C2" i="15"/>
  <c r="D2" i="15"/>
  <c r="E2" i="15"/>
  <c r="F2" i="15"/>
  <c r="G2" i="15"/>
  <c r="H2" i="15"/>
  <c r="I2" i="15"/>
  <c r="J2" i="15"/>
  <c r="K2" i="15"/>
  <c r="L2" i="15"/>
  <c r="M2" i="15"/>
  <c r="N2" i="15"/>
  <c r="O2" i="15"/>
  <c r="P2" i="15"/>
  <c r="Q2" i="15"/>
  <c r="R2" i="15"/>
  <c r="S2" i="15"/>
  <c r="T2" i="15"/>
  <c r="U2" i="15"/>
  <c r="V2" i="15"/>
  <c r="W2" i="15"/>
  <c r="X2" i="15"/>
  <c r="Y2" i="15"/>
  <c r="Z2" i="15"/>
  <c r="AA2" i="15"/>
  <c r="AB2" i="15"/>
  <c r="AC2" i="15"/>
  <c r="AD2" i="15"/>
  <c r="AE2" i="15"/>
  <c r="AF2" i="15"/>
  <c r="AG2" i="15"/>
  <c r="AH2" i="15"/>
  <c r="AI2" i="15"/>
  <c r="AJ2" i="15"/>
  <c r="AK2" i="15"/>
  <c r="AL2" i="15"/>
  <c r="AM2" i="15"/>
  <c r="AN2" i="15"/>
  <c r="AO2" i="15"/>
  <c r="AP2" i="15"/>
  <c r="AQ2" i="15"/>
  <c r="AR2" i="15"/>
  <c r="AS2" i="15"/>
  <c r="AT2" i="15"/>
  <c r="AU2" i="15"/>
  <c r="AV2" i="15"/>
  <c r="AW2" i="15"/>
  <c r="AX2" i="15"/>
  <c r="AY2" i="15"/>
  <c r="AZ2" i="15"/>
  <c r="BA2" i="15"/>
  <c r="BB2" i="15"/>
  <c r="BC2" i="15"/>
  <c r="BD2" i="15"/>
  <c r="BE2" i="15"/>
  <c r="BF2" i="15"/>
  <c r="BG2" i="15"/>
  <c r="BH2" i="15"/>
  <c r="BI2" i="15"/>
  <c r="BJ2" i="15"/>
  <c r="BK2" i="15"/>
  <c r="BL2" i="15"/>
  <c r="BM2" i="15"/>
  <c r="BN2" i="15"/>
  <c r="BO2" i="15"/>
  <c r="BP2" i="15"/>
  <c r="BQ2" i="15"/>
  <c r="BR2" i="15"/>
  <c r="BS2" i="15"/>
  <c r="BT2" i="15"/>
  <c r="BU2" i="15"/>
  <c r="BV2" i="15"/>
  <c r="BW2" i="15"/>
  <c r="BX2" i="15"/>
  <c r="BY2" i="15"/>
  <c r="BZ2" i="15"/>
  <c r="CA2" i="15"/>
  <c r="CB2" i="15"/>
  <c r="CC2" i="15"/>
  <c r="CD2" i="15"/>
  <c r="CE2" i="15"/>
  <c r="CF2" i="15"/>
  <c r="CG2" i="15"/>
  <c r="CH2" i="15"/>
  <c r="CI2" i="15"/>
  <c r="CJ2" i="15"/>
  <c r="CK2" i="15"/>
  <c r="CL2" i="15"/>
  <c r="CM2" i="15"/>
  <c r="CN2" i="15"/>
  <c r="CO2" i="15"/>
  <c r="CP2" i="15"/>
  <c r="CQ2" i="15"/>
  <c r="CR2" i="15"/>
  <c r="CS2" i="15"/>
  <c r="CT2" i="15"/>
  <c r="CU2" i="15"/>
  <c r="CV2" i="15"/>
  <c r="A58" i="9" l="1"/>
  <c r="A76" i="7"/>
  <c r="A82" i="10"/>
  <c r="A38" i="5"/>
  <c r="A57" i="8"/>
  <c r="A58" i="4"/>
  <c r="A5" i="2" l="1"/>
  <c r="C1" i="2"/>
  <c r="CZ2" i="18" l="1"/>
  <c r="CY2" i="18"/>
  <c r="CX2" i="18"/>
  <c r="CW2" i="18"/>
  <c r="CV2" i="18"/>
  <c r="CU2" i="18"/>
  <c r="CT2" i="18"/>
  <c r="CS2" i="18"/>
  <c r="CP2" i="18"/>
  <c r="CQ2" i="18"/>
  <c r="CO2" i="18"/>
  <c r="CN2" i="18"/>
  <c r="CM2" i="18"/>
  <c r="CL2" i="18"/>
  <c r="CK2" i="18"/>
  <c r="CJ2" i="18"/>
  <c r="CH2" i="18"/>
  <c r="CG2" i="18"/>
  <c r="CF2" i="18"/>
  <c r="CE2" i="18"/>
  <c r="CD2" i="18"/>
  <c r="CC2" i="18"/>
  <c r="CA2" i="18"/>
  <c r="BZ2" i="18"/>
  <c r="BY2" i="18"/>
  <c r="BX2" i="18"/>
  <c r="BV2" i="18"/>
  <c r="BU2" i="18"/>
  <c r="BT2" i="18"/>
  <c r="BS2" i="18"/>
  <c r="BR2" i="18"/>
  <c r="BM2" i="18"/>
  <c r="BL2" i="18"/>
  <c r="BK2" i="18"/>
  <c r="BI2" i="18"/>
  <c r="BH2" i="18"/>
  <c r="BG2" i="18"/>
  <c r="BD2" i="18" l="1"/>
  <c r="BC2" i="18"/>
  <c r="BB2" i="18"/>
  <c r="BA2" i="18"/>
  <c r="AZ2" i="18"/>
  <c r="AY2" i="18"/>
  <c r="AX2" i="18" l="1"/>
  <c r="AV2" i="18"/>
  <c r="AU2" i="18"/>
  <c r="AT2" i="18"/>
  <c r="AR2" i="18"/>
  <c r="AQ2" i="18"/>
  <c r="AP2" i="18"/>
  <c r="AN2" i="18"/>
  <c r="AM2" i="18"/>
  <c r="AL2" i="18"/>
  <c r="AK2" i="18"/>
  <c r="AJ2" i="18"/>
  <c r="AI2" i="18"/>
  <c r="AH2" i="18"/>
  <c r="AF2" i="18"/>
  <c r="AE2" i="18"/>
  <c r="AD2" i="18"/>
  <c r="AC2" i="18"/>
  <c r="AB2" i="18"/>
  <c r="Z2" i="18"/>
  <c r="Y2" i="18"/>
  <c r="X2" i="18"/>
  <c r="V2" i="18"/>
  <c r="U2" i="18"/>
  <c r="T2" i="18"/>
  <c r="S2" i="18"/>
  <c r="R2" i="18"/>
  <c r="Q2" i="18"/>
  <c r="P2" i="18"/>
  <c r="O2" i="18"/>
  <c r="N2" i="18"/>
  <c r="M2" i="18"/>
  <c r="L2" i="18"/>
  <c r="K2" i="18"/>
  <c r="J2" i="18"/>
  <c r="I2" i="18"/>
  <c r="H2" i="18"/>
  <c r="G2" i="18"/>
  <c r="F2" i="18"/>
  <c r="L11" i="1" l="1"/>
  <c r="B1" i="3"/>
  <c r="C5" i="5" l="1"/>
  <c r="C8" i="5" s="1"/>
  <c r="C34" i="5" l="1"/>
  <c r="C30" i="5"/>
  <c r="C26" i="5"/>
  <c r="C22" i="5"/>
  <c r="C18" i="5"/>
  <c r="C14" i="5"/>
  <c r="C10" i="5"/>
  <c r="C12" i="5"/>
  <c r="C31" i="5"/>
  <c r="C23" i="5"/>
  <c r="C15" i="5"/>
  <c r="C33" i="5"/>
  <c r="C29" i="5"/>
  <c r="C25" i="5"/>
  <c r="C21" i="5"/>
  <c r="C17" i="5"/>
  <c r="C13" i="5"/>
  <c r="C9" i="5"/>
  <c r="C16" i="5"/>
  <c r="C27" i="5"/>
  <c r="C11" i="5"/>
  <c r="C32" i="5"/>
  <c r="C28" i="5"/>
  <c r="C24" i="5"/>
  <c r="C20" i="5"/>
  <c r="C19" i="5"/>
  <c r="BJ2" i="18"/>
  <c r="BF2" i="18"/>
  <c r="C33" i="10" l="1"/>
  <c r="C56" i="10" s="1"/>
  <c r="C49" i="10" l="1"/>
  <c r="C57" i="10"/>
  <c r="C41" i="10"/>
  <c r="C42" i="10"/>
  <c r="C50" i="10"/>
  <c r="C58" i="10"/>
  <c r="C37" i="10"/>
  <c r="C45" i="10"/>
  <c r="C53" i="10"/>
  <c r="C38" i="10"/>
  <c r="C46" i="10"/>
  <c r="C54" i="10"/>
  <c r="C39" i="10"/>
  <c r="C43" i="10"/>
  <c r="C47" i="10"/>
  <c r="C51" i="10"/>
  <c r="C55" i="10"/>
  <c r="C59" i="10"/>
  <c r="C36" i="10"/>
  <c r="C40" i="10"/>
  <c r="C44" i="10"/>
  <c r="C48" i="10"/>
  <c r="C52" i="10"/>
  <c r="E35" i="5"/>
  <c r="BP2" i="18" s="1"/>
  <c r="B1" i="9" l="1"/>
  <c r="H35" i="5"/>
  <c r="BQ2" i="18" s="1"/>
  <c r="H55" i="8"/>
  <c r="D7" i="2"/>
  <c r="G7" i="2"/>
  <c r="F7" i="2"/>
  <c r="E7" i="2"/>
  <c r="B1" i="4"/>
  <c r="B1" i="7"/>
  <c r="B1" i="10"/>
  <c r="B1" i="5"/>
  <c r="B1" i="8"/>
  <c r="E60" i="10" l="1"/>
  <c r="D60" i="10"/>
  <c r="E55" i="8" l="1"/>
  <c r="G12" i="8"/>
  <c r="BO2" i="18" s="1"/>
  <c r="D12" i="8"/>
  <c r="BN2" i="18" s="1"/>
  <c r="H18" i="9"/>
  <c r="CR2" i="18" s="1"/>
  <c r="F69" i="7"/>
  <c r="F53" i="7"/>
  <c r="CB2" i="18" s="1"/>
  <c r="F38" i="7"/>
  <c r="BW2" i="18" s="1"/>
  <c r="L43" i="4"/>
  <c r="BE2" i="18" s="1"/>
  <c r="J36" i="3"/>
  <c r="J32" i="3"/>
  <c r="J26" i="3"/>
  <c r="J25" i="3"/>
  <c r="J24" i="3"/>
  <c r="AG2" i="18" s="1"/>
  <c r="J18" i="3"/>
  <c r="J14" i="3"/>
  <c r="W2" i="18" s="1"/>
  <c r="F72" i="7" l="1"/>
  <c r="CI2" i="18"/>
  <c r="J35" i="3"/>
  <c r="AS2" i="18" s="1"/>
  <c r="AO2" i="18"/>
  <c r="J17" i="3"/>
  <c r="J20" i="3"/>
  <c r="F70" i="7"/>
  <c r="F71" i="7"/>
  <c r="J41" i="3" l="1"/>
  <c r="AA2" i="18"/>
  <c r="J42" i="3" l="1"/>
  <c r="AW2" i="18"/>
</calcChain>
</file>

<file path=xl/comments1.xml><?xml version="1.0" encoding="utf-8"?>
<comments xmlns="http://schemas.openxmlformats.org/spreadsheetml/2006/main">
  <authors>
    <author>George G. Hermane</author>
  </authors>
  <commentList>
    <comment ref="K1" authorId="0" shapeId="0">
      <text>
        <r>
          <rPr>
            <sz val="8"/>
            <color indexed="81"/>
            <rFont val="Tahoma"/>
            <family val="2"/>
          </rPr>
          <t>TR-1 SD:  ASHEVILLE CITY SCH DIST-D00095</t>
        </r>
        <r>
          <rPr>
            <sz val="9"/>
            <color indexed="81"/>
            <rFont val="Tahoma"/>
            <family val="2"/>
          </rPr>
          <t xml:space="preserve">
</t>
        </r>
      </text>
    </comment>
    <comment ref="AC1" authorId="0" shapeId="0">
      <text>
        <r>
          <rPr>
            <sz val="8"/>
            <color indexed="81"/>
            <rFont val="Tahoma"/>
            <family val="2"/>
          </rPr>
          <t xml:space="preserve">TR-1 SD: LEXINGTON SCH DIST-D00310
TR-2 SD:  THOMASVILLE CITY SCH DIST-D00311
</t>
        </r>
        <r>
          <rPr>
            <sz val="9"/>
            <color indexed="81"/>
            <rFont val="Tahoma"/>
            <family val="2"/>
          </rPr>
          <t xml:space="preserve">
</t>
        </r>
      </text>
    </comment>
    <comment ref="AP1" authorId="0" shapeId="0">
      <text>
        <r>
          <rPr>
            <sz val="8"/>
            <color indexed="81"/>
            <rFont val="Tahoma"/>
            <family val="2"/>
          </rPr>
          <t xml:space="preserve">TR-1 SDs:  HALIFAX SD (COUNTY SCHOOL TAX)-D01488, WELDON SD-D01074
TR-2 SD: ROANOAKE RAPIDS SD-D01080
</t>
        </r>
        <r>
          <rPr>
            <sz val="9"/>
            <color indexed="81"/>
            <rFont val="Tahoma"/>
            <family val="2"/>
          </rPr>
          <t xml:space="preserve">
</t>
        </r>
      </text>
    </comment>
    <comment ref="AW1" authorId="0" shapeId="0">
      <text>
        <r>
          <rPr>
            <sz val="8"/>
            <color indexed="81"/>
            <rFont val="Tahoma"/>
            <family val="2"/>
          </rPr>
          <t>TR-2 SD:  MOORESVILLE SCH DIST-D00518</t>
        </r>
        <r>
          <rPr>
            <sz val="9"/>
            <color indexed="81"/>
            <rFont val="Tahoma"/>
            <family val="2"/>
          </rPr>
          <t xml:space="preserve">
</t>
        </r>
      </text>
    </comment>
    <comment ref="BP1" authorId="0" shapeId="0">
      <text>
        <r>
          <rPr>
            <sz val="8"/>
            <color indexed="81"/>
            <rFont val="Tahoma"/>
            <family val="2"/>
          </rPr>
          <t>TR-1 SD: CHAPEL HILL SD-D00660</t>
        </r>
        <r>
          <rPr>
            <sz val="9"/>
            <color indexed="81"/>
            <rFont val="Tahoma"/>
            <family val="2"/>
          </rPr>
          <t xml:space="preserve">
</t>
        </r>
      </text>
    </comment>
    <comment ref="BW1" authorId="0" shapeId="0">
      <text>
        <r>
          <rPr>
            <sz val="8"/>
            <color indexed="81"/>
            <rFont val="Tahoma"/>
            <family val="2"/>
          </rPr>
          <t>TR-1 SD: SALUDA SCH DIST-D00714</t>
        </r>
      </text>
    </comment>
    <comment ref="BX1" authorId="0" shapeId="0">
      <text>
        <r>
          <rPr>
            <sz val="8"/>
            <color indexed="81"/>
            <rFont val="Tahoma"/>
            <family val="2"/>
          </rPr>
          <t>TR-1 SDs ASHEBORO SCH DIST-D00737; TRINITY SCH DIST-D00738</t>
        </r>
      </text>
    </comment>
    <comment ref="CD1" authorId="0" shapeId="0">
      <text>
        <r>
          <rPr>
            <sz val="8"/>
            <color indexed="81"/>
            <rFont val="Tahoma"/>
            <family val="2"/>
          </rPr>
          <t>TR-1 SD CLINTON SCH DIST-D00824</t>
        </r>
        <r>
          <rPr>
            <sz val="9"/>
            <color indexed="81"/>
            <rFont val="Tahoma"/>
            <family val="2"/>
          </rPr>
          <t xml:space="preserve">
</t>
        </r>
      </text>
    </comment>
    <comment ref="A68" authorId="0" shapeId="0">
      <text>
        <r>
          <rPr>
            <b/>
            <sz val="9"/>
            <color indexed="81"/>
            <rFont val="Tahoma"/>
            <family val="2"/>
          </rPr>
          <t>George G. Hermane:</t>
        </r>
        <r>
          <rPr>
            <sz val="9"/>
            <color indexed="81"/>
            <rFont val="Tahoma"/>
            <family val="2"/>
          </rPr>
          <t xml:space="preserve">
Only 3 
- Thomasville, Roanoake Rapids &amp; Mooresville are authorized under special legislation.
</t>
        </r>
      </text>
    </comment>
  </commentList>
</comments>
</file>

<file path=xl/comments2.xml><?xml version="1.0" encoding="utf-8"?>
<comments xmlns="http://schemas.openxmlformats.org/spreadsheetml/2006/main">
  <authors>
    <author>George G. Hermane</author>
  </authors>
  <commentList>
    <comment ref="AF4" authorId="0" shapeId="0">
      <text>
        <r>
          <rPr>
            <b/>
            <sz val="9"/>
            <color indexed="81"/>
            <rFont val="Tahoma"/>
            <family val="2"/>
          </rPr>
          <t>George G. Hermane:</t>
        </r>
        <r>
          <rPr>
            <sz val="9"/>
            <color indexed="81"/>
            <rFont val="Tahoma"/>
            <family val="2"/>
          </rPr>
          <t xml:space="preserve">
TR Active Only
</t>
        </r>
      </text>
    </comment>
  </commentList>
</comments>
</file>

<file path=xl/comments3.xml><?xml version="1.0" encoding="utf-8"?>
<comments xmlns="http://schemas.openxmlformats.org/spreadsheetml/2006/main">
  <authors>
    <author>George G. Hermane</author>
  </authors>
  <commentList>
    <comment ref="J15" authorId="0" shapeId="0">
      <text>
        <r>
          <rPr>
            <b/>
            <sz val="9"/>
            <color indexed="81"/>
            <rFont val="Tahoma"/>
            <family val="2"/>
          </rPr>
          <t>All real property exclusions, exemptions and deferments</t>
        </r>
        <r>
          <rPr>
            <sz val="9"/>
            <color indexed="81"/>
            <rFont val="Tahoma"/>
            <family val="2"/>
          </rPr>
          <t xml:space="preserve">: This line should included the amount entered below in "9. Value deferred."   Hence, the total in this line should exceed the amount in line 9.
</t>
        </r>
        <r>
          <rPr>
            <b/>
            <sz val="9"/>
            <color indexed="81"/>
            <rFont val="Tahoma"/>
            <family val="2"/>
          </rPr>
          <t xml:space="preserve">
</t>
        </r>
        <r>
          <rPr>
            <sz val="9"/>
            <color indexed="81"/>
            <rFont val="Tahoma"/>
            <family val="2"/>
          </rPr>
          <t xml:space="preserve">
</t>
        </r>
      </text>
    </comment>
    <comment ref="J22" authorId="0" shapeId="0">
      <text>
        <r>
          <rPr>
            <b/>
            <sz val="9"/>
            <color indexed="81"/>
            <rFont val="Tahoma"/>
            <family val="2"/>
          </rPr>
          <t xml:space="preserve">Full assessed value of present use property: </t>
        </r>
        <r>
          <rPr>
            <sz val="9"/>
            <color indexed="81"/>
            <rFont val="Tahoma"/>
            <family val="2"/>
          </rPr>
          <t xml:space="preserve"> This should only include the value of the land that qualifies for use, and should not include the value of non-use land or improvements.</t>
        </r>
        <r>
          <rPr>
            <b/>
            <sz val="9"/>
            <color indexed="81"/>
            <rFont val="Tahoma"/>
            <family val="2"/>
          </rPr>
          <t xml:space="preserve">
</t>
        </r>
        <r>
          <rPr>
            <sz val="9"/>
            <color indexed="81"/>
            <rFont val="Tahoma"/>
            <family val="2"/>
          </rPr>
          <t xml:space="preserve">
</t>
        </r>
      </text>
    </comment>
    <comment ref="J23" authorId="0" shapeId="0">
      <text>
        <r>
          <rPr>
            <b/>
            <sz val="9"/>
            <color indexed="81"/>
            <rFont val="Tahoma"/>
            <family val="2"/>
          </rPr>
          <t xml:space="preserve">(PUV) Value deferred: </t>
        </r>
        <r>
          <rPr>
            <sz val="9"/>
            <color indexed="81"/>
            <rFont val="Tahoma"/>
            <family val="2"/>
          </rPr>
          <t xml:space="preserve"> This is the amount of the present use deferred value for the current year.  This amount should also be included above in "6. All real property exclusions, exemptions and deferments."   Hence, the total in this line should be less than the total in line 6.</t>
        </r>
      </text>
    </comment>
    <comment ref="J24" authorId="0" shapeId="0">
      <text>
        <r>
          <rPr>
            <sz val="9"/>
            <color indexed="81"/>
            <rFont val="Tahoma"/>
            <family val="2"/>
          </rPr>
          <t xml:space="preserve">This total should equal the total assessed value for the land that qualifies for use, less the present-use value deferment.  
This is an informational filed only.  These amount should already be included in the  "7. Total Taxable Valuation of Real Property"
</t>
        </r>
      </text>
    </comment>
  </commentList>
</comments>
</file>

<file path=xl/comments4.xml><?xml version="1.0" encoding="utf-8"?>
<comments xmlns="http://schemas.openxmlformats.org/spreadsheetml/2006/main">
  <authors>
    <author>George G. Hermane</author>
  </authors>
  <commentList>
    <comment ref="F1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F1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5"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6"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7"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8"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9"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5"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6"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7"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8"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9"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5"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6"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7"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8"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49"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5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authors>
    <author>George G. Hermane</author>
  </authors>
  <commentList>
    <comment ref="G8"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9"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5"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6"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7"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8"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19"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5"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6"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7"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8"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29"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0"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1"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2"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3"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 ref="G34" authorId="0" shapeId="0">
      <text>
        <r>
          <rPr>
            <sz val="8"/>
            <color indexed="81"/>
            <rFont val="Tahoma"/>
            <family val="2"/>
          </rPr>
          <t xml:space="preserve">Total Rate Per $100 of value example:  78.51 cents per $100 valuation should be entered as 0.7851 .
</t>
        </r>
        <r>
          <rPr>
            <b/>
            <sz val="9"/>
            <color indexed="81"/>
            <rFont val="Tahoma"/>
            <family val="2"/>
          </rPr>
          <t xml:space="preserve">
</t>
        </r>
        <r>
          <rPr>
            <sz val="9"/>
            <color indexed="81"/>
            <rFont val="Tahoma"/>
            <family val="2"/>
          </rPr>
          <t xml:space="preserve">
</t>
        </r>
      </text>
    </comment>
  </commentList>
</comments>
</file>

<file path=xl/comments6.xml><?xml version="1.0" encoding="utf-8"?>
<comments xmlns="http://schemas.openxmlformats.org/spreadsheetml/2006/main">
  <authors>
    <author>George G. Hermane</author>
    <author>gghermane</author>
  </authors>
  <commentList>
    <comment ref="F46" authorId="0" shapeId="0">
      <text>
        <r>
          <rPr>
            <sz val="9"/>
            <color indexed="81"/>
            <rFont val="Tahoma"/>
            <family val="2"/>
          </rPr>
          <t>Per NCGS 153A-156(a) this tax shall not exceed 1.5% of the gross receipts from the short-term leases or rentals.</t>
        </r>
      </text>
    </comment>
    <comment ref="F50" authorId="0" shapeId="0">
      <text>
        <r>
          <rPr>
            <sz val="8"/>
            <color indexed="81"/>
            <rFont val="Tahoma"/>
            <family val="2"/>
          </rPr>
          <t>Per NCGS 153A-156.1 this tax shall not exceed 1.2% of the gross receipts from the short term lease or rental of this equipment.</t>
        </r>
      </text>
    </comment>
    <comment ref="D61" authorId="1" shapeId="0">
      <text>
        <r>
          <rPr>
            <b/>
            <sz val="9"/>
            <color indexed="81"/>
            <rFont val="Tahoma"/>
            <family val="2"/>
          </rPr>
          <t xml:space="preserve">Please enter % sign. </t>
        </r>
        <r>
          <rPr>
            <sz val="9"/>
            <color indexed="81"/>
            <rFont val="Tahoma"/>
            <family val="2"/>
          </rPr>
          <t>Example:</t>
        </r>
        <r>
          <rPr>
            <b/>
            <sz val="9"/>
            <color indexed="81"/>
            <rFont val="Tahoma"/>
            <family val="2"/>
          </rPr>
          <t xml:space="preserve"> "</t>
        </r>
        <r>
          <rPr>
            <sz val="9"/>
            <color indexed="81"/>
            <rFont val="Tahoma"/>
            <family val="2"/>
          </rPr>
          <t>Eight percent"
 should be entered as "8.00%"</t>
        </r>
        <r>
          <rPr>
            <b/>
            <sz val="9"/>
            <color indexed="81"/>
            <rFont val="Tahoma"/>
            <family val="2"/>
          </rPr>
          <t xml:space="preserve">
</t>
        </r>
        <r>
          <rPr>
            <sz val="9"/>
            <color indexed="81"/>
            <rFont val="Tahoma"/>
            <family val="2"/>
          </rPr>
          <t xml:space="preserve">
There is no statewide cap on occupancy tax.  Each locality is subject to its own cap based on the language of its local bill.  Most occupancy tax rates are set at 3% or 6%.    </t>
        </r>
      </text>
    </comment>
    <comment ref="F63" authorId="0" shapeId="0">
      <text>
        <r>
          <rPr>
            <sz val="9"/>
            <color indexed="81"/>
            <rFont val="Tahoma"/>
            <family val="2"/>
          </rPr>
          <t xml:space="preserve">Per NCGS 153A-155, which authorizes levy of room occupancy taxes by counties.  Do not include amounts levied by cities under NCGS 160A-215.
</t>
        </r>
      </text>
    </comment>
    <comment ref="F73" authorId="1" shapeId="0">
      <text>
        <r>
          <rPr>
            <b/>
            <sz val="9"/>
            <color indexed="81"/>
            <rFont val="Tahoma"/>
            <family val="2"/>
          </rPr>
          <t xml:space="preserve">Please enter % sign.
</t>
        </r>
        <r>
          <rPr>
            <sz val="9"/>
            <color indexed="81"/>
            <rFont val="Tahoma"/>
            <family val="2"/>
          </rPr>
          <t xml:space="preserve">
There is no statewide cap on occupancy tax.  Each locality is subject to its own cap based on the language of its local bill.  Most occupancy tax rates are set at 3% or 6%.    </t>
        </r>
      </text>
    </comment>
  </commentList>
</comments>
</file>

<file path=xl/comments7.xml><?xml version="1.0" encoding="utf-8"?>
<comments xmlns="http://schemas.openxmlformats.org/spreadsheetml/2006/main">
  <authors>
    <author>George G. Hermane</author>
  </authors>
  <commentList>
    <comment ref="H11" authorId="0" shapeId="0">
      <text>
        <r>
          <rPr>
            <b/>
            <sz val="8"/>
            <color indexed="81"/>
            <rFont val="Tahoma"/>
            <family val="2"/>
          </rPr>
          <t xml:space="preserve">Please enter a % sign.
</t>
        </r>
        <r>
          <rPr>
            <sz val="8"/>
            <color indexed="81"/>
            <rFont val="Tahoma"/>
            <family val="2"/>
          </rPr>
          <t xml:space="preserve">Example: One percent should be entered as "1.00%"
</t>
        </r>
      </text>
    </comment>
    <comment ref="H23" authorId="0" shapeId="0">
      <text>
        <r>
          <rPr>
            <b/>
            <sz val="8"/>
            <color indexed="81"/>
            <rFont val="Tahoma"/>
            <family val="2"/>
          </rPr>
          <t xml:space="preserve">Please enter a % sign.
</t>
        </r>
        <r>
          <rPr>
            <sz val="8"/>
            <color indexed="81"/>
            <rFont val="Tahoma"/>
            <family val="2"/>
          </rPr>
          <t xml:space="preserve">Example: One percent should be entered as "1.00%"
</t>
        </r>
      </text>
    </comment>
  </commentList>
</comments>
</file>

<file path=xl/sharedStrings.xml><?xml version="1.0" encoding="utf-8"?>
<sst xmlns="http://schemas.openxmlformats.org/spreadsheetml/2006/main" count="23731" uniqueCount="9404">
  <si>
    <t>North Carolina Department of Revenue</t>
  </si>
  <si>
    <t>Valuation and Property Tax Levies</t>
  </si>
  <si>
    <t>County of:</t>
  </si>
  <si>
    <t>(click on field and scroll down to select county)</t>
  </si>
  <si>
    <t>Certification</t>
  </si>
  <si>
    <t xml:space="preserve">            I certify that, to the best of my knowledge, this report is accurate and complete.</t>
  </si>
  <si>
    <t>Person authorizing form</t>
  </si>
  <si>
    <t xml:space="preserve"> </t>
  </si>
  <si>
    <t>Name</t>
  </si>
  <si>
    <t>Title</t>
  </si>
  <si>
    <t>Telephone</t>
  </si>
  <si>
    <t>Date</t>
  </si>
  <si>
    <t>Person to contact for additional information</t>
  </si>
  <si>
    <t>Email</t>
  </si>
  <si>
    <t>This form is also available at:</t>
  </si>
  <si>
    <t>https://www.ncdor.gov/local-government/information-unit</t>
  </si>
  <si>
    <t xml:space="preserve">Should you have questions regarding the preparation of your report email us at </t>
  </si>
  <si>
    <t>localgovt_informationunit@ncdor.gov</t>
  </si>
  <si>
    <t>You can also contact us at:</t>
  </si>
  <si>
    <t>Sharon Phelan 919-814-1144</t>
  </si>
  <si>
    <t>Tahmina Islam 919-814-1136</t>
  </si>
  <si>
    <t>Part I.</t>
  </si>
  <si>
    <t>Assessed Value of Taxable Real Property</t>
  </si>
  <si>
    <t>1.</t>
  </si>
  <si>
    <r>
      <t>Assessed value of residential real property</t>
    </r>
    <r>
      <rPr>
        <b/>
        <sz val="9"/>
        <rFont val="Arial"/>
        <family val="2"/>
      </rPr>
      <t>………………………………………………………………..</t>
    </r>
  </si>
  <si>
    <t>+</t>
  </si>
  <si>
    <t>2.</t>
  </si>
  <si>
    <r>
      <t>Assessed value of commercial real property</t>
    </r>
    <r>
      <rPr>
        <b/>
        <sz val="9"/>
        <rFont val="Arial"/>
        <family val="2"/>
      </rPr>
      <t>………………………………………………………………………..</t>
    </r>
  </si>
  <si>
    <t>3.</t>
  </si>
  <si>
    <r>
      <t>Assessed value of industrial real property</t>
    </r>
    <r>
      <rPr>
        <b/>
        <sz val="9"/>
        <rFont val="Arial"/>
        <family val="2"/>
      </rPr>
      <t>………………………………………………………………….</t>
    </r>
  </si>
  <si>
    <t>4.</t>
  </si>
  <si>
    <r>
      <t xml:space="preserve">Assessed value of taxable real property </t>
    </r>
    <r>
      <rPr>
        <u/>
        <sz val="9"/>
        <rFont val="Arial"/>
        <family val="2"/>
      </rPr>
      <t>not</t>
    </r>
    <r>
      <rPr>
        <sz val="9"/>
        <rFont val="Arial"/>
        <family val="2"/>
      </rPr>
      <t xml:space="preserve"> included in lines 1-3</t>
    </r>
    <r>
      <rPr>
        <b/>
        <sz val="9"/>
        <rFont val="Arial"/>
        <family val="2"/>
      </rPr>
      <t>…………………………………….</t>
    </r>
  </si>
  <si>
    <t>5.</t>
  </si>
  <si>
    <r>
      <t>Add lines 1-4</t>
    </r>
    <r>
      <rPr>
        <b/>
        <sz val="9"/>
        <rFont val="Arial"/>
        <family val="2"/>
      </rPr>
      <t>………………………………………………………………………………………………………….</t>
    </r>
  </si>
  <si>
    <t>=</t>
  </si>
  <si>
    <t>6.</t>
  </si>
  <si>
    <r>
      <t>All real property exclusions, exemptions, and deferments</t>
    </r>
    <r>
      <rPr>
        <b/>
        <sz val="9"/>
        <rFont val="Arial"/>
        <family val="2"/>
      </rPr>
      <t>………………………………………………………………</t>
    </r>
  </si>
  <si>
    <t>-</t>
  </si>
  <si>
    <t>7.</t>
  </si>
  <si>
    <t>Total Taxable Valuation of Real Property (Subtract line 6 from line 5)………………………………………………………..</t>
  </si>
  <si>
    <t>Additional required information (present-use value and deferments should be included in lines 1-7 as well):</t>
  </si>
  <si>
    <r>
      <t xml:space="preserve">Property classified for taxation at </t>
    </r>
    <r>
      <rPr>
        <b/>
        <u/>
        <sz val="9"/>
        <rFont val="Arial"/>
        <family val="2"/>
      </rPr>
      <t>present-use value</t>
    </r>
    <r>
      <rPr>
        <sz val="9"/>
        <rFont val="Arial"/>
        <family val="2"/>
      </rPr>
      <t xml:space="preserve"> (G.S. 105-277.4)</t>
    </r>
  </si>
  <si>
    <t>8.</t>
  </si>
  <si>
    <t>9.</t>
  </si>
  <si>
    <r>
      <t>Value deferred</t>
    </r>
    <r>
      <rPr>
        <b/>
        <sz val="9"/>
        <rFont val="Arial"/>
        <family val="2"/>
      </rPr>
      <t>……………………………………………………………………………………………………………….</t>
    </r>
  </si>
  <si>
    <t>10.</t>
  </si>
  <si>
    <r>
      <t xml:space="preserve">Assessed Value of Taxable Personal Property </t>
    </r>
    <r>
      <rPr>
        <b/>
        <sz val="9"/>
        <rFont val="Arial"/>
        <family val="2"/>
      </rPr>
      <t xml:space="preserve"> (Excluding classified registered motor vehicles)</t>
    </r>
  </si>
  <si>
    <t>11.</t>
  </si>
  <si>
    <r>
      <t>Business personal property (including machinery, equipment, furniture and fixtures)</t>
    </r>
    <r>
      <rPr>
        <b/>
        <sz val="9"/>
        <rFont val="Arial"/>
        <family val="2"/>
      </rPr>
      <t>………………………………..</t>
    </r>
  </si>
  <si>
    <t>12.</t>
  </si>
  <si>
    <t>Non-business personal property (including manufactured mobile homes and vehicles not</t>
  </si>
  <si>
    <r>
      <t>classified as registered motor vehicles)</t>
    </r>
    <r>
      <rPr>
        <b/>
        <sz val="9"/>
        <rFont val="Arial"/>
        <family val="2"/>
      </rPr>
      <t>……………………………………………………………………………………..</t>
    </r>
  </si>
  <si>
    <t>13.</t>
  </si>
  <si>
    <r>
      <t xml:space="preserve">All other taxable personal property </t>
    </r>
    <r>
      <rPr>
        <u/>
        <sz val="9"/>
        <rFont val="Arial"/>
        <family val="2"/>
      </rPr>
      <t>not</t>
    </r>
    <r>
      <rPr>
        <sz val="9"/>
        <rFont val="Arial"/>
        <family val="2"/>
      </rPr>
      <t xml:space="preserve"> included in items 11 or 12</t>
    </r>
    <r>
      <rPr>
        <b/>
        <sz val="9"/>
        <rFont val="Arial"/>
        <family val="2"/>
      </rPr>
      <t xml:space="preserve"> ………………………………………………</t>
    </r>
  </si>
  <si>
    <t>14.</t>
  </si>
  <si>
    <r>
      <t>Add lines 11-13</t>
    </r>
    <r>
      <rPr>
        <b/>
        <sz val="9"/>
        <rFont val="Arial"/>
        <family val="2"/>
      </rPr>
      <t>…………………………………………………………………………………………………………</t>
    </r>
  </si>
  <si>
    <t>15.</t>
  </si>
  <si>
    <r>
      <t>All personal property exclusions, exemptions, and deferments</t>
    </r>
    <r>
      <rPr>
        <b/>
        <sz val="9"/>
        <rFont val="Arial"/>
        <family val="2"/>
      </rPr>
      <t>………………………………………………………………………………………………….</t>
    </r>
  </si>
  <si>
    <t>16.</t>
  </si>
  <si>
    <t>Total Taxable Value of Personal Property (Subtract line 15 from line 14)………………………………..</t>
  </si>
  <si>
    <r>
      <t>Assessed Value of Public Service Companies</t>
    </r>
    <r>
      <rPr>
        <b/>
        <sz val="9"/>
        <rFont val="Arial"/>
        <family val="2"/>
      </rPr>
      <t xml:space="preserve">  </t>
    </r>
    <r>
      <rPr>
        <sz val="9"/>
        <rFont val="Arial"/>
        <family val="2"/>
      </rPr>
      <t>(Assessed by the Property Tax Section of the Department of Revenue)</t>
    </r>
  </si>
  <si>
    <t>17.</t>
  </si>
  <si>
    <t xml:space="preserve">Total Assessed Valuation of Public Service Companies…………………………………………………………………………. </t>
  </si>
  <si>
    <t>18.</t>
  </si>
  <si>
    <t>classified registered motor vehicles reported in section F (Add lines 7, 16, and 17)…………………………………………………………………………………………</t>
  </si>
  <si>
    <t>Office Use Only:</t>
  </si>
  <si>
    <t>Page 2</t>
  </si>
  <si>
    <t>Keep this data validation field</t>
  </si>
  <si>
    <t>Data Validation</t>
  </si>
  <si>
    <t>Example: a rate of 78.51 cents per $100 of value should be entered as 0.7851</t>
  </si>
  <si>
    <t>X</t>
  </si>
  <si>
    <r>
      <t xml:space="preserve">County-wide levy </t>
    </r>
    <r>
      <rPr>
        <u/>
        <sz val="9"/>
        <rFont val="Arial"/>
        <family val="2"/>
      </rPr>
      <t>excluding</t>
    </r>
    <r>
      <rPr>
        <sz val="9"/>
        <rFont val="Arial"/>
        <family val="2"/>
      </rPr>
      <t xml:space="preserve"> levies on discovered properties, late listings, special </t>
    </r>
  </si>
  <si>
    <t xml:space="preserve">district, animal license taxes, registered motor vehicle (RMV) levies reported on </t>
  </si>
  <si>
    <t>page 5a, and any deferred levies that have not been charged to the tax</t>
  </si>
  <si>
    <r>
      <t>collector for the purpose of collection</t>
    </r>
    <r>
      <rPr>
        <b/>
        <sz val="9"/>
        <rFont val="Arial"/>
        <family val="2"/>
      </rPr>
      <t>…………………………...…………………………………………………………</t>
    </r>
  </si>
  <si>
    <r>
      <t>Late listings and discovered properties</t>
    </r>
    <r>
      <rPr>
        <b/>
        <sz val="9"/>
        <rFont val="Arial"/>
        <family val="2"/>
      </rPr>
      <t>…………………………………………………………………………..</t>
    </r>
  </si>
  <si>
    <r>
      <t>Penalties on late listings and discoveries</t>
    </r>
    <r>
      <rPr>
        <b/>
        <sz val="9"/>
        <rFont val="Arial"/>
        <family val="2"/>
      </rPr>
      <t>…………………………………………………………………….</t>
    </r>
  </si>
  <si>
    <r>
      <t xml:space="preserve">Releases / Refunds of Current Year Levies </t>
    </r>
    <r>
      <rPr>
        <sz val="8"/>
        <rFont val="Arial"/>
        <family val="2"/>
      </rPr>
      <t>(enter as a postive value)</t>
    </r>
    <r>
      <rPr>
        <b/>
        <sz val="9"/>
        <rFont val="Arial"/>
        <family val="2"/>
      </rPr>
      <t>…………………………………………………………………….</t>
    </r>
  </si>
  <si>
    <t xml:space="preserve">   Do not include amounts that have already been netted against line 1-3 totals:</t>
  </si>
  <si>
    <t>Place an "X" in this box if lines 1-3 totals have already been netted to reflect releases and refunds.</t>
  </si>
  <si>
    <t>Office Use Only</t>
  </si>
  <si>
    <t>Page 3</t>
  </si>
  <si>
    <t>E.</t>
  </si>
  <si>
    <t>Purpose of</t>
  </si>
  <si>
    <t>Assessed valuation as of</t>
  </si>
  <si>
    <t>Total rate</t>
  </si>
  <si>
    <t>Total district levy</t>
  </si>
  <si>
    <t>Name of district</t>
  </si>
  <si>
    <t>levy</t>
  </si>
  <si>
    <t>per $100</t>
  </si>
  <si>
    <t>(omit cents)</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</si>
  <si>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</si>
  <si>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</si>
  <si>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</si>
  <si>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</si>
  <si>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</si>
  <si>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</si>
  <si>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</si>
  <si>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</si>
  <si>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</si>
  <si>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</si>
  <si>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</si>
  <si>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</si>
  <si>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</si>
  <si>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</si>
  <si>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</si>
  <si>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</si>
  <si>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</si>
  <si>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</si>
  <si>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</si>
  <si>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</si>
  <si>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</si>
  <si>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</si>
  <si>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</si>
  <si>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</si>
  <si>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</si>
  <si>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</si>
  <si>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</si>
  <si>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</si>
  <si>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Total for County……………………………</t>
  </si>
  <si>
    <t>Page 5</t>
  </si>
  <si>
    <t>Jonathan Notes</t>
  </si>
  <si>
    <t>Part II.</t>
  </si>
  <si>
    <t>Collections of Specified Local Taxes</t>
  </si>
  <si>
    <t>Privilege License Tax Collections (G.S. 153-152 unless otherwise noted)</t>
  </si>
  <si>
    <t>Circuses and other traveling amusements (G.S. 105-38)………………………………..</t>
  </si>
  <si>
    <t>$</t>
  </si>
  <si>
    <t>Repealed by session Laws 1999-337. s. 14(b), effective July 22, 1999</t>
  </si>
  <si>
    <t>Pawnbrokers………………………………………………………………………………………..</t>
  </si>
  <si>
    <t>Repealed §153A-152 (tax year beginning on or after July 1, 2015)</t>
  </si>
  <si>
    <t>Peddlers, itinerant merchants, and specialty market operators………………………………………………..</t>
  </si>
  <si>
    <t>Installing elevators and automatic sprinkler systems…………………………………………………………..</t>
  </si>
  <si>
    <t>Fortunetellers, palmists, etc……………………………………………………………………………………</t>
  </si>
  <si>
    <t>§105-58 Repealed by Session Laws 1996, Second Extra Session, 1982), c. 14, s 17.</t>
  </si>
  <si>
    <t>Music machines……………………………………………………………………………………………….</t>
  </si>
  <si>
    <t>Electronic video games………………………………………………………………………………………</t>
  </si>
  <si>
    <t>Firearms dealers and dealers in other weapons………………………………………………………….</t>
  </si>
  <si>
    <t>Loan agencies or brokers…………………………………………………………………………………….</t>
  </si>
  <si>
    <t>Automotive service stations……………………………………………………………………………….</t>
  </si>
  <si>
    <t>Wholesale auto equipment and supply dealers……………………………………………………………....</t>
  </si>
  <si>
    <t>Motor vehicle dealers…………………………………………………………………………………………………</t>
  </si>
  <si>
    <t>Motorcycle dealers…………………………………………………………………………………………………….</t>
  </si>
  <si>
    <t>Emigrant and employment agencies…………………………………………………………………………..</t>
  </si>
  <si>
    <t>General business licenses………………………………………………………………………………………</t>
  </si>
  <si>
    <t>Other privilege licenses (Attach list if necessary)……………………………………………………………</t>
  </si>
  <si>
    <t>Other License Tax Collections</t>
  </si>
  <si>
    <t>Beer and wine retail licenses (G.S. 105-113.78)……………………………………………</t>
  </si>
  <si>
    <t>OK, was # 17</t>
  </si>
  <si>
    <t>Marriage licenses (G.S. 161-10(a)(2))……………………………………………………………..</t>
  </si>
  <si>
    <t>OK, was # 18</t>
  </si>
  <si>
    <t>X19.</t>
  </si>
  <si>
    <t>Low-level radioactive and hazardous waste facilities (G.S. 153A-152.1)…………………</t>
  </si>
  <si>
    <t>Repealed §153A-152 (tax year beginning on or after July 1, 2015), was # 19</t>
  </si>
  <si>
    <t>Animal/pet licenses (animal taxes) (G.S. 153A-153)……………………………………………</t>
  </si>
  <si>
    <t>OK, was # 20</t>
  </si>
  <si>
    <t>Miscellaneous (Attach list if necessary)………………………………………………………..</t>
  </si>
  <si>
    <t>OK, was # 21</t>
  </si>
  <si>
    <t>(Add lines 1 through 4)…………………………………………………………………….</t>
  </si>
  <si>
    <t>All counties should report the gross receipts tax collections for the short-term lease or rental of vehicles and heavy</t>
  </si>
  <si>
    <t>equipment.</t>
  </si>
  <si>
    <t>Gross receipts tax on the short-term lease or rental of vehicles:</t>
  </si>
  <si>
    <r>
      <t xml:space="preserve">     (cannot exceed 1.5%)              </t>
    </r>
    <r>
      <rPr>
        <i/>
        <sz val="9"/>
        <color rgb="FFFF0000"/>
        <rFont val="Arial"/>
        <family val="2"/>
      </rPr>
      <t>"1.5%" can be keyed as ".015"</t>
    </r>
  </si>
  <si>
    <t xml:space="preserve">   Tax Rate:     </t>
  </si>
  <si>
    <t>Net Collections:  $</t>
  </si>
  <si>
    <t>Gross receipts tax on the short-term lease or rental of heavy equipment:</t>
  </si>
  <si>
    <r>
      <t xml:space="preserve">     (cannot exceed 1.2%)              </t>
    </r>
    <r>
      <rPr>
        <i/>
        <sz val="9"/>
        <color rgb="FFFF0000"/>
        <rFont val="Arial"/>
        <family val="2"/>
      </rPr>
      <t>"1.2%" can be keyed as ".012"</t>
    </r>
  </si>
  <si>
    <r>
      <t xml:space="preserve">This section should be completed only by counties </t>
    </r>
    <r>
      <rPr>
        <u/>
        <sz val="9"/>
        <rFont val="Arial"/>
        <family val="2"/>
      </rPr>
      <t>levying</t>
    </r>
    <r>
      <rPr>
        <sz val="9"/>
        <rFont val="Arial"/>
        <family val="2"/>
      </rPr>
      <t xml:space="preserve"> local occupancy taxes.  Report </t>
    </r>
    <r>
      <rPr>
        <u/>
        <sz val="9"/>
        <rFont val="Arial"/>
        <family val="2"/>
      </rPr>
      <t>total</t>
    </r>
    <r>
      <rPr>
        <sz val="9"/>
        <rFont val="Arial"/>
        <family val="2"/>
      </rPr>
      <t xml:space="preserve"> net collections (gross collections</t>
    </r>
  </si>
  <si>
    <t>less refunds to taxpayers) along with the subsequent distribution of the monies to special funds, authorities, other units of</t>
  </si>
  <si>
    <t>government, etc.</t>
  </si>
  <si>
    <t>Tax rate (%)…………………………………………………………………………………………</t>
  </si>
  <si>
    <t>Distributions to this county………………………………………………………………..</t>
  </si>
  <si>
    <t xml:space="preserve">                              Section C has been moved from Page 7 to Page 6</t>
  </si>
  <si>
    <t>Distributions to municipalities………………………………………………………</t>
  </si>
  <si>
    <t>Distributions to tourism development authority  (TDA) or other entity………………</t>
  </si>
  <si>
    <t xml:space="preserve">     Name of entity……………….</t>
  </si>
  <si>
    <t xml:space="preserve">6. </t>
  </si>
  <si>
    <r>
      <t xml:space="preserve">Total Net Distributions  </t>
    </r>
    <r>
      <rPr>
        <sz val="8"/>
        <color rgb="FFFF0000"/>
        <rFont val="Arial"/>
        <family val="2"/>
      </rPr>
      <t xml:space="preserve"> (should equal line 2 "Total Net Collections," with</t>
    </r>
  </si>
  <si>
    <t xml:space="preserve">                                             the exception of any timing differences) </t>
  </si>
  <si>
    <t xml:space="preserve">If your local occupancy tax rate changed during the year, please complete the following: </t>
  </si>
  <si>
    <t>Previous local "occupancy" tax rate……………………………………</t>
  </si>
  <si>
    <t>Effective date for new tax rate…………………………………..………..</t>
  </si>
  <si>
    <t>Part II</t>
  </si>
  <si>
    <t>Page 6</t>
  </si>
  <si>
    <t>This section should be completed only by counties levying local "meals"  taxes.  Report total net collections (gross collections</t>
  </si>
  <si>
    <r>
      <t xml:space="preserve">Enter Tax Rate to confirm </t>
    </r>
    <r>
      <rPr>
        <i/>
        <sz val="8"/>
        <rFont val="Arial"/>
        <family val="2"/>
      </rPr>
      <t>1% per GS 105-164-3(28</t>
    </r>
    <r>
      <rPr>
        <i/>
        <sz val="9"/>
        <rFont val="Arial"/>
        <family val="2"/>
      </rPr>
      <t>)</t>
    </r>
    <r>
      <rPr>
        <sz val="9"/>
        <rFont val="Arial"/>
        <family val="2"/>
      </rPr>
      <t>……………………………………………………………………………………………..</t>
    </r>
  </si>
  <si>
    <t>Distributions to county…………………………………………………………………………………….</t>
  </si>
  <si>
    <t>Distributions to municipalities………………………………………………………………………………………….</t>
  </si>
  <si>
    <t>Distributions to tourism development authority (TDA) or other entity……………………………………</t>
  </si>
  <si>
    <t xml:space="preserve">     Name of entity………………………………………………………………..</t>
  </si>
  <si>
    <t xml:space="preserve">    6. Total Net Distributions</t>
  </si>
  <si>
    <t xml:space="preserve"> (should equal line 2 "Total Net Collections,"  </t>
  </si>
  <si>
    <t xml:space="preserve">with the exception of any timing differences) </t>
  </si>
  <si>
    <t xml:space="preserve">If your local "meals" tax rate changed during the year, please complete the following: </t>
  </si>
  <si>
    <t>Previous local "meals" tax rate (%)……….....…………………………</t>
  </si>
  <si>
    <t>This section should be completed by the 7 counties authorized to impose local land transfer taxes, i.e.,  Camden,</t>
  </si>
  <si>
    <r>
      <t xml:space="preserve">Chowan, Currituck, Dare, Pasquotank, Perquimans, and Washington.  Do </t>
    </r>
    <r>
      <rPr>
        <u/>
        <sz val="9"/>
        <rFont val="Arial"/>
        <family val="2"/>
      </rPr>
      <t>not</t>
    </r>
    <r>
      <rPr>
        <sz val="9"/>
        <rFont val="Arial"/>
        <family val="2"/>
      </rPr>
      <t xml:space="preserve"> include the county portion of the real</t>
    </r>
  </si>
  <si>
    <t>estate excise stamp tax imposed under G.S. 105-228.30 and shared with the State.  If collections of the tax are</t>
  </si>
  <si>
    <t>shared with one or more municipalities, show the total collections, amount retained by the county, and amount</t>
  </si>
  <si>
    <t>shared with municipalities.</t>
  </si>
  <si>
    <t>(a)  Amount of total retained by the county…………………………………………………….</t>
  </si>
  <si>
    <t>(b)  Amount of total shared with municipalities…………………………………………….</t>
  </si>
  <si>
    <t xml:space="preserve">             Note:  Amounts on lines 1(a) and 1(b) should add to amount on line 1.</t>
  </si>
  <si>
    <t>Tax rate of other than 1%……………………………………………………………………………</t>
  </si>
  <si>
    <t>Effective date of rate change (if applicable)………………………………………………………….</t>
  </si>
  <si>
    <t>With certain exceptions, an excise tax is levied on each instrument by which an interest in real property is conveyed</t>
  </si>
  <si>
    <t>This information should be available through your register of deeds office.</t>
  </si>
  <si>
    <t>Page 7</t>
  </si>
  <si>
    <t>D.</t>
  </si>
  <si>
    <t>Assessed valuation as</t>
  </si>
  <si>
    <t>Tax rate per</t>
  </si>
  <si>
    <t>Total school district levy</t>
  </si>
  <si>
    <r>
      <t>$100 of value</t>
    </r>
    <r>
      <rPr>
        <b/>
        <sz val="8"/>
        <color rgb="FFFF0000"/>
        <rFont val="Arial"/>
        <family val="2"/>
      </rPr>
      <t>**</t>
    </r>
  </si>
  <si>
    <t>Total for County…………………………………………</t>
  </si>
  <si>
    <t>**Example: a rate of 78.51 cents per $100 valuation should be entered as 0.7851</t>
  </si>
  <si>
    <t>$100 of value</t>
  </si>
  <si>
    <t>19.</t>
  </si>
  <si>
    <t>20.</t>
  </si>
  <si>
    <t>21.</t>
  </si>
  <si>
    <t>22.</t>
  </si>
  <si>
    <t>23.</t>
  </si>
  <si>
    <t>24.</t>
  </si>
  <si>
    <t>25.</t>
  </si>
  <si>
    <t>Total for County…………………………………..</t>
  </si>
  <si>
    <t>Page 4</t>
  </si>
  <si>
    <t>Registered Motor Vehicle (RMV) Valuations &amp; Levies</t>
  </si>
  <si>
    <t>NCVTS and County Legacy Systems</t>
  </si>
  <si>
    <t>County  RMV Value and Levy Collected Through NCVTS and Your County's RMV Legacy System:</t>
  </si>
  <si>
    <t>F.</t>
  </si>
  <si>
    <r>
      <rPr>
        <b/>
        <u/>
        <sz val="9"/>
        <rFont val="Arial"/>
        <family val="2"/>
      </rPr>
      <t>County Tax Levies on Classified Registered Motor Vehicles</t>
    </r>
    <r>
      <rPr>
        <sz val="9"/>
        <rFont val="Arial"/>
        <family val="2"/>
      </rPr>
      <t xml:space="preserve">  Include tax valuation and levies for classified registered motor vehicles for which</t>
    </r>
  </si>
  <si>
    <t>County RMV DATA ONLY:</t>
  </si>
  <si>
    <t>January 1 - December 31</t>
  </si>
  <si>
    <t>Taxable valuation</t>
  </si>
  <si>
    <t>County-wide levies</t>
  </si>
  <si>
    <t>Registered motor vehicles values and levies:</t>
  </si>
  <si>
    <t>Do not include RMV values that have already been reported in Page 2 - Assessed Value of Taxable Personal Property, and amounts reported in the levies on Page 3.</t>
  </si>
  <si>
    <t>Municipality  RMV Value and Levy Collected Through NCVTS and Your County's RMV Legacy System:</t>
  </si>
  <si>
    <t>G.</t>
  </si>
  <si>
    <r>
      <rPr>
        <b/>
        <u/>
        <sz val="9"/>
        <rFont val="Arial"/>
        <family val="2"/>
      </rPr>
      <t>Municipal Levies on Classified Registered Motor Vehicles</t>
    </r>
    <r>
      <rPr>
        <sz val="9"/>
        <rFont val="Arial"/>
        <family val="2"/>
      </rPr>
      <t xml:space="preserve">  Include tax valuation and levies for classified registered motor vehicles for which</t>
    </r>
  </si>
  <si>
    <t>The NCVTS jurisdictions should correspond to the jurisdictions listed below.  Contact the Information Unit if there are any questions regarding districts.</t>
  </si>
  <si>
    <t xml:space="preserve">January 1 - December 31 </t>
  </si>
  <si>
    <t>Taxable</t>
  </si>
  <si>
    <t>Name of Municipality</t>
  </si>
  <si>
    <t>valuation</t>
  </si>
  <si>
    <t>Levies</t>
  </si>
  <si>
    <t>Totals………………………….</t>
  </si>
  <si>
    <t>Details on how VTS reports will be calculated</t>
  </si>
  <si>
    <t>1.  Run the "NCVTS Vehicle Tax Collection Data (Transaction Date)" report from the VTS.  This will need to be run from January 1 - December 31.</t>
  </si>
  <si>
    <t>This report may time out, thus you may need to run this report in increments (by month).</t>
  </si>
  <si>
    <t>The "Taxable Value" will be your value.  If you had to run this report by month, then of course you will need to add all of these up to get the full calendar year.</t>
  </si>
  <si>
    <t>The "Paid Taxes &amp; Fees" will be your levies.  If you had to run this report by month, then of course you will need to add all of these up to get the full calendar year.</t>
  </si>
  <si>
    <t>*** The "Paid Taxes &amp; Fees" does not take into account refunds, this is why we have to run the second report.</t>
  </si>
  <si>
    <t>2.  Run the "Net Distribution Report".  This will need to be run from January 1 - December 31.</t>
  </si>
  <si>
    <t xml:space="preserve">This report may time out, thus you may need to run this report in increments (by month).   If you had to run this report by month, then of course you will need to </t>
  </si>
  <si>
    <t>add all of these up to get the full calendar year.</t>
  </si>
  <si>
    <t>If this number is a negative - then you will need to subtract this amount from the "Paid Taxes &amp; Fees".  If it is a positive, then add this amount to the "Paid Taxes &amp;</t>
  </si>
  <si>
    <t>Fees" from the NCVTS Vehicle Tax Collection Data (Transaction Date)" report.</t>
  </si>
  <si>
    <t>3.  You now have all the RMV values and levies from the VTS system.  The last step will be to add any values &amp; levies that you calculated from your Legacy System.</t>
  </si>
  <si>
    <t>If you have any questions regarding this, please contact our office.</t>
  </si>
  <si>
    <t>Page 5a</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</si>
  <si>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</si>
  <si>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</si>
  <si>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</si>
  <si>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</si>
  <si>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</si>
  <si>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</si>
  <si>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</si>
  <si>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</si>
  <si>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</si>
  <si>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</si>
  <si>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</si>
  <si>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</si>
  <si>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</si>
  <si>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</si>
  <si>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</si>
  <si>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</si>
  <si>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</si>
  <si>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</si>
  <si>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</si>
  <si>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</si>
  <si>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</si>
  <si>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</si>
  <si>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</si>
  <si>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</si>
  <si>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</si>
  <si>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</si>
  <si>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</si>
  <si>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</si>
  <si>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</si>
  <si>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</si>
  <si>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</si>
  <si>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</si>
  <si>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</si>
  <si>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</si>
  <si>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</si>
  <si>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</si>
  <si>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</si>
  <si>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</si>
  <si>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</si>
  <si>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</si>
  <si>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</si>
  <si>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</si>
  <si>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</si>
  <si>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</si>
  <si>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</si>
  <si>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</si>
  <si>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</si>
  <si>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</si>
  <si>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</si>
  <si>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</si>
  <si>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</si>
  <si>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</si>
  <si>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</si>
  <si>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</si>
  <si>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</si>
  <si>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</si>
  <si>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</si>
  <si>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</si>
  <si>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</si>
  <si>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</si>
  <si>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</si>
  <si>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</si>
  <si>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</si>
  <si>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</si>
  <si>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</si>
  <si>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</si>
  <si>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</si>
  <si>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</si>
  <si>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</si>
  <si>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</si>
  <si>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</si>
  <si>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</si>
  <si>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</si>
  <si>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</si>
  <si>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</si>
  <si>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</si>
  <si>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</si>
  <si>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</si>
  <si>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</si>
  <si>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</si>
  <si>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</si>
  <si>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</si>
  <si>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</si>
  <si>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</si>
  <si>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</si>
  <si>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</si>
  <si>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</si>
  <si>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</si>
  <si>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</si>
  <si>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</si>
  <si>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</si>
  <si>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</si>
  <si>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</si>
  <si>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</si>
  <si>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</si>
  <si>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</si>
  <si>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</si>
  <si>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</si>
  <si>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</si>
  <si>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</si>
  <si>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MSALAMANCE</t>
  </si>
  <si>
    <t>MSBLADEN</t>
  </si>
  <si>
    <t>MSBRUNSWICK</t>
  </si>
  <si>
    <t>MSBURKE</t>
  </si>
  <si>
    <t>MSCABARRUS</t>
  </si>
  <si>
    <t>MSCALDWELL</t>
  </si>
  <si>
    <t>MSCARTERET</t>
  </si>
  <si>
    <t>MSCLEVELAND</t>
  </si>
  <si>
    <t>MSCOLUMBUS</t>
  </si>
  <si>
    <t>MSCRAVEN</t>
  </si>
  <si>
    <t>MSCUMBERLAND</t>
  </si>
  <si>
    <t>MSDAVIDSON</t>
  </si>
  <si>
    <t>MSDURHAM</t>
  </si>
  <si>
    <t>MSFORSYTH</t>
  </si>
  <si>
    <t>MSGASTON</t>
  </si>
  <si>
    <t>MSGRANVILLE</t>
  </si>
  <si>
    <t>MSGUILFORD</t>
  </si>
  <si>
    <t>MSHARNETT</t>
  </si>
  <si>
    <t>MSHAYWOOD</t>
  </si>
  <si>
    <t>MSHENDERSON</t>
  </si>
  <si>
    <t>MSIREDELL</t>
  </si>
  <si>
    <t>MSJACKSON</t>
  </si>
  <si>
    <t>MSJOHNSTON</t>
  </si>
  <si>
    <t>MSLEE</t>
  </si>
  <si>
    <t>MSLENOIR</t>
  </si>
  <si>
    <t>MSMECKLENBURG</t>
  </si>
  <si>
    <t>MSNASH</t>
  </si>
  <si>
    <t>MSORANGE</t>
  </si>
  <si>
    <t>MSPASQUOTANK</t>
  </si>
  <si>
    <t>MSROBESON</t>
  </si>
  <si>
    <t>MSROCKINGHAM</t>
  </si>
  <si>
    <t>MSROWAN</t>
  </si>
  <si>
    <t>MSRUTHERFORD</t>
  </si>
  <si>
    <t>MSSAMPSON</t>
  </si>
  <si>
    <t>MSSCOTLAND</t>
  </si>
  <si>
    <t>MSSTANLY</t>
  </si>
  <si>
    <t>MSSURRY</t>
  </si>
  <si>
    <t>MSTRANSYLVANIA</t>
  </si>
  <si>
    <t>MSUNION</t>
  </si>
  <si>
    <t>MSWAKE</t>
  </si>
  <si>
    <t>MSWATAUGA</t>
  </si>
  <si>
    <t>MSWAYNE</t>
  </si>
  <si>
    <t>MSWILSON</t>
  </si>
  <si>
    <t>BURLINGTON DNTWN DIST-M00582</t>
  </si>
  <si>
    <t>ELIZABETHTOWN DOWNTOWN BUS DIST-M00718</t>
  </si>
  <si>
    <t>VILLAGE OF BALD HEAD ISLAND MSD A-M00679</t>
  </si>
  <si>
    <t>MORGANTON DNTWN SERV DIST-M00533</t>
  </si>
  <si>
    <t>CONCORD DNTWN MUN SERV DIST-M00631</t>
  </si>
  <si>
    <t>LENOIR DNTWN SERV DIST-M00536</t>
  </si>
  <si>
    <t>EMERALD ISLE PRIMARY (OCEANFRONT) DISTRICT-M00709</t>
  </si>
  <si>
    <t>CITY OF KINGS MTN MUN SERV DIST-M00636</t>
  </si>
  <si>
    <t>WHITEVILLE DNTWN BUS DIST-M00583</t>
  </si>
  <si>
    <t>FAYETTEVILLE DNTWN SERV DIST-M00540</t>
  </si>
  <si>
    <t>LEXINGTON DNTWN SERV DIST-M00542</t>
  </si>
  <si>
    <t>BID (BUSINESS IMPROVMENT DIST)-M00683</t>
  </si>
  <si>
    <t>LEWISVILLE MUN SERV DIST-M00637</t>
  </si>
  <si>
    <t>GASTONIA MUN SERV DIST-M00543</t>
  </si>
  <si>
    <t>ECONO DEVELOP IN SIDE PARK AUTH-M00727</t>
  </si>
  <si>
    <t>DUNN MUNICPAL SERVICE DIST-M00703</t>
  </si>
  <si>
    <t>WAYNESVILLE MSD-M00684</t>
  </si>
  <si>
    <t>HENDERSONVILLE 7TH AVE HISTORIC DIST-M00723</t>
  </si>
  <si>
    <t>DMSD (WOODS MUNICIPAL SERV DIST)-M00702</t>
  </si>
  <si>
    <t>TOWN OF DILLSBORO CITY FD-M00706</t>
  </si>
  <si>
    <t>SMITHFIELD DNTWN SERV DIST-M00550</t>
  </si>
  <si>
    <t>SANFORD DNTWN SERV DIST-M00551</t>
  </si>
  <si>
    <t>KINSTON DNTWN SERV DIST-M00552</t>
  </si>
  <si>
    <t>CHARLOTTE MUNICIPAL SERV DIST #1-M00556</t>
  </si>
  <si>
    <t>ROCKY MOUNT SERV DIST-M00555</t>
  </si>
  <si>
    <t>CHAPEL HILL DNTWN SERV DIST-M00541</t>
  </si>
  <si>
    <t>ELIZABETH CITY DNTWN SERV DIST-M00560</t>
  </si>
  <si>
    <t>MAXTON DOWNTOWN REVITALIZATION-M00721</t>
  </si>
  <si>
    <t>EDEN DRAPER VILLAGE DNTWN SERV DIST-M00670</t>
  </si>
  <si>
    <t>SALISBURY DNTWN SERV DIST-M00562</t>
  </si>
  <si>
    <t>CHIMNEY ROCK MUN SERV DIST-M00594</t>
  </si>
  <si>
    <t>CLINTON DNTWN SERV DIST-M00564</t>
  </si>
  <si>
    <t>LAURINBURG DNTWN SERV DIST-M00565</t>
  </si>
  <si>
    <t>ALBEMARLE MUN SERV DIST-M00566</t>
  </si>
  <si>
    <t>ELKIN MUNICIPAL SERV DIST-M00618</t>
  </si>
  <si>
    <t>BREVARD DNTWN REVIT DIST-M00569</t>
  </si>
  <si>
    <t>MONROE MUN SERV DIST-M00570</t>
  </si>
  <si>
    <t>HILLSBOROUGH ST MUNI DIST-M00677</t>
  </si>
  <si>
    <t>BOONE MUNICIPAL SERVICE DIST-M00613</t>
  </si>
  <si>
    <t>GOLDSBORO DNTWN SERV DIST-M00586</t>
  </si>
  <si>
    <t>WILSON MUNICIPAL SERV DIST-M00575</t>
  </si>
  <si>
    <t>VILLAGE OF BALD HEAD ISLAND MSD B-M00680</t>
  </si>
  <si>
    <t>HARRISBURG CITY FD-M00717</t>
  </si>
  <si>
    <t>EMERALD ISLE SECONDARY (NONOCEANFRONT)DISTRICT-M00708</t>
  </si>
  <si>
    <t>SHELBY DNTWN MUN SERV DIST-M00538</t>
  </si>
  <si>
    <t>LAKE VALLEY DRIVE MSD-M00719</t>
  </si>
  <si>
    <t>WINSTON-SALEM DTWN BUS DIST-M00690</t>
  </si>
  <si>
    <t>ECONO DEVELOP OUT SIDE PARK AUTH-M00728</t>
  </si>
  <si>
    <t>COLLEGE HILL HIST DIST-M00545</t>
  </si>
  <si>
    <t>HENDERSONVILLE DNTWN MAIN ST-M00611</t>
  </si>
  <si>
    <t>MOORESVILLE DNTWN SERV DIST-M00549</t>
  </si>
  <si>
    <t>CHARLOTTE MUNICIPAL SERV DIST #2-M00557</t>
  </si>
  <si>
    <t>MAXTON FD-M00725</t>
  </si>
  <si>
    <t>EDEN OLDE LEAKSVILLE DNTWN SERV DIST-M00671</t>
  </si>
  <si>
    <t>RUTHERFORDTON DNTWN SERV DIST-M00563</t>
  </si>
  <si>
    <t>MAXTON FD-M00724</t>
  </si>
  <si>
    <t>MOUNT AIRY MUN SERV DIST-M00568</t>
  </si>
  <si>
    <t>MORRISVILLE SPECIAL SERVICE DISTRICT-M00689</t>
  </si>
  <si>
    <t>INDIAN BEACH PRIMARY (OCEANFRONT) DISTRICT-M00710</t>
  </si>
  <si>
    <t>OXFORD PARKING AUTHORITY-M00729</t>
  </si>
  <si>
    <t>GREENSBORO DNTWN IMPROV DIST-M00651</t>
  </si>
  <si>
    <t>STATESVILLE DNTWN SERV DIST-M00548</t>
  </si>
  <si>
    <t>CHARLOTTE MUNICIPAL SERV DIST #3-M00558</t>
  </si>
  <si>
    <t>REIDSVILLE DNTWN SERV DIST-M00561</t>
  </si>
  <si>
    <t>RALEIGH MUNICIPAL SERV DIST-M00672</t>
  </si>
  <si>
    <t>INDIAN BEACH SECONDARY (NONOCEANFRONT) DISTRICT-M00711</t>
  </si>
  <si>
    <t>CHARLOTTE MUNICIPAL SERV DIST #4-M00607</t>
  </si>
  <si>
    <t>WAKE FOREST DNTWN SERV DIST-M00571</t>
  </si>
  <si>
    <t>PINE KNOLL SHORES PRIMARY (OCEANFRONT) DISTRICT-M00712</t>
  </si>
  <si>
    <t>CHARLOTTE MUNICIPAL SERV DIST #5-M00630</t>
  </si>
  <si>
    <t>PINE KNOLL SHORES SECONDARY (NONOCEANFRONT) DIST-M00713</t>
  </si>
  <si>
    <t>MALAMANCE</t>
  </si>
  <si>
    <t>MALEXANDER</t>
  </si>
  <si>
    <t>MALLEGHANY</t>
  </si>
  <si>
    <t>MANSON</t>
  </si>
  <si>
    <t>MASHE</t>
  </si>
  <si>
    <t>MAVERY</t>
  </si>
  <si>
    <t>MBEAUFORT</t>
  </si>
  <si>
    <t>MBERTIE</t>
  </si>
  <si>
    <t>MBLADEN</t>
  </si>
  <si>
    <t>MBRUNSWICK</t>
  </si>
  <si>
    <t>MBUNCOMBE</t>
  </si>
  <si>
    <t>MBURKE</t>
  </si>
  <si>
    <t>MCABARRUS</t>
  </si>
  <si>
    <t>MCALDWELL</t>
  </si>
  <si>
    <t>MCAMDEN</t>
  </si>
  <si>
    <t>MCARTERET</t>
  </si>
  <si>
    <t>MCASWELL</t>
  </si>
  <si>
    <t>MCATAWBA</t>
  </si>
  <si>
    <t>MCHATHAM</t>
  </si>
  <si>
    <t>MCHEROKEE</t>
  </si>
  <si>
    <t>MCHOWAN</t>
  </si>
  <si>
    <t>MCLAY</t>
  </si>
  <si>
    <t>MCLEVELAND</t>
  </si>
  <si>
    <t>MCOLUMBUS</t>
  </si>
  <si>
    <t>MCRAVEN</t>
  </si>
  <si>
    <t>MCUMBERLAND</t>
  </si>
  <si>
    <t>MCURRITUCK</t>
  </si>
  <si>
    <t>MDARE</t>
  </si>
  <si>
    <t>MDAVIDSON</t>
  </si>
  <si>
    <t>MDAVIE</t>
  </si>
  <si>
    <t>MDUPLIN</t>
  </si>
  <si>
    <t>MDURHAM</t>
  </si>
  <si>
    <t>MEDGECOMBE</t>
  </si>
  <si>
    <t>MFORSYTH</t>
  </si>
  <si>
    <t>MFRANKLIN</t>
  </si>
  <si>
    <t>MGASTON</t>
  </si>
  <si>
    <t>MGATES</t>
  </si>
  <si>
    <t>MGRAHAM</t>
  </si>
  <si>
    <t>MGRANVILLE</t>
  </si>
  <si>
    <t>MGREENE</t>
  </si>
  <si>
    <t>MGUILFORD</t>
  </si>
  <si>
    <t>MHALIFAX</t>
  </si>
  <si>
    <t>MHARNETT</t>
  </si>
  <si>
    <t>MHAYWOOD</t>
  </si>
  <si>
    <t>MHENDERSON</t>
  </si>
  <si>
    <t>MHERTFORD</t>
  </si>
  <si>
    <t>MHOKE</t>
  </si>
  <si>
    <t>MHYDE</t>
  </si>
  <si>
    <t>MIREDELL</t>
  </si>
  <si>
    <t>MJACKSON</t>
  </si>
  <si>
    <t>MJOHNSTON</t>
  </si>
  <si>
    <t>MJONES</t>
  </si>
  <si>
    <t>MLEE</t>
  </si>
  <si>
    <t>MLENOIR</t>
  </si>
  <si>
    <t>MLINCOLN</t>
  </si>
  <si>
    <t>MMACON</t>
  </si>
  <si>
    <t>MMADISON</t>
  </si>
  <si>
    <t>MMARTIN</t>
  </si>
  <si>
    <t>MMCDOWELL</t>
  </si>
  <si>
    <t>MMECKLENBURG</t>
  </si>
  <si>
    <t>MMITCHELL</t>
  </si>
  <si>
    <t>MMONTGOMERY</t>
  </si>
  <si>
    <t>MMOORE</t>
  </si>
  <si>
    <t>MNASH</t>
  </si>
  <si>
    <t>MNEW HANOVER</t>
  </si>
  <si>
    <t>MNORTHAMPTON</t>
  </si>
  <si>
    <t>MONSLOW</t>
  </si>
  <si>
    <t>MORANGE</t>
  </si>
  <si>
    <t>MPAMLICO</t>
  </si>
  <si>
    <t>MPASQUOTANK</t>
  </si>
  <si>
    <t>MPENDER</t>
  </si>
  <si>
    <t>MPERQUIMANS</t>
  </si>
  <si>
    <t>MPERSON</t>
  </si>
  <si>
    <t>MPITT</t>
  </si>
  <si>
    <t>MPOLK</t>
  </si>
  <si>
    <t>MRANDOLPH</t>
  </si>
  <si>
    <t>MRICHMOND</t>
  </si>
  <si>
    <t>MROBESON</t>
  </si>
  <si>
    <t>MROCKINGHAM</t>
  </si>
  <si>
    <t>MROWAN</t>
  </si>
  <si>
    <t>MRUTHERFORD</t>
  </si>
  <si>
    <t>MSAMPSON</t>
  </si>
  <si>
    <t>MSCOTLAND</t>
  </si>
  <si>
    <t>MSTANLY</t>
  </si>
  <si>
    <t>MSTOKES</t>
  </si>
  <si>
    <t>MSURRY</t>
  </si>
  <si>
    <t>MSWAIN</t>
  </si>
  <si>
    <t>MTRANSYLVANIA</t>
  </si>
  <si>
    <t>MTYRRELL</t>
  </si>
  <si>
    <t>MUNION</t>
  </si>
  <si>
    <t>MVANCE</t>
  </si>
  <si>
    <t>MWAKE</t>
  </si>
  <si>
    <t>MWARREN</t>
  </si>
  <si>
    <t>MWASHINGTON</t>
  </si>
  <si>
    <t>MWATAUGA</t>
  </si>
  <si>
    <t>MWAYNE</t>
  </si>
  <si>
    <t>MWILKES</t>
  </si>
  <si>
    <t>MWILSON</t>
  </si>
  <si>
    <t>MYADKIN</t>
  </si>
  <si>
    <t>MYANCEY</t>
  </si>
  <si>
    <t>VILLAGE OF ALAMANCE-M00480</t>
  </si>
  <si>
    <t>TOWN OF TAYLORSVILLE-M00039</t>
  </si>
  <si>
    <t>TOWN OF SPARTA-M00040</t>
  </si>
  <si>
    <t>TOWN OF ANSONVILLE-M00490</t>
  </si>
  <si>
    <t>TOWN OF JEFFERSON-M00045</t>
  </si>
  <si>
    <t>TOWN OF BANNER ELK-M00048</t>
  </si>
  <si>
    <t>TOWN OF AURORA-M00369</t>
  </si>
  <si>
    <t>TOWN OF ASKEWVILLE-M00368</t>
  </si>
  <si>
    <t>TOWN OF BLADENBORO-M00056</t>
  </si>
  <si>
    <t>VILLAGE OF BALD HEAD ISLAND-M00381</t>
  </si>
  <si>
    <t>CITY OF ASHEVILLE-M00367</t>
  </si>
  <si>
    <t>TOWN OF CONNELLY SPRINGS-M00387</t>
  </si>
  <si>
    <t>CITY OF CONCORD-M00078</t>
  </si>
  <si>
    <t>TOWN OF BLOWING ROCK-M00198</t>
  </si>
  <si>
    <t>CITY OF ELIZABETH CITY-M00287</t>
  </si>
  <si>
    <t>TOWN OF ATLANTIC BEACH-M00085</t>
  </si>
  <si>
    <t>TOWN OF MILTON-M00437</t>
  </si>
  <si>
    <t>TOWN OF BROOKFORD-M00093</t>
  </si>
  <si>
    <t>TOWN OF CARY-M00479</t>
  </si>
  <si>
    <t>TOWN OF ANDREWS-M00104</t>
  </si>
  <si>
    <t>TOWN OF EDENTON-M00025</t>
  </si>
  <si>
    <t>TOWN OF HAYESVILLE-M00106</t>
  </si>
  <si>
    <t>TOWN OF BOILING SPRINGS-M00373</t>
  </si>
  <si>
    <t>TOWN OF BOARDMAN-M00591</t>
  </si>
  <si>
    <t>TOWN OF BRIDGETON-M00113</t>
  </si>
  <si>
    <t>TOWN OF EASTOVER-M00654</t>
  </si>
  <si>
    <t>TOWN OF DUCK-M00617</t>
  </si>
  <si>
    <t>TOWN OF DENTON-M00124</t>
  </si>
  <si>
    <t>TOWN OF BERMUDA RUN-M00604</t>
  </si>
  <si>
    <t>TOWN OF BEULAVILLE-M00127</t>
  </si>
  <si>
    <t>TOWN OF CHAPEL HILL-M00403</t>
  </si>
  <si>
    <t>TOWN OF CONETOE-M00134</t>
  </si>
  <si>
    <t>TOWN OF BETHANIA-M00504</t>
  </si>
  <si>
    <t>TOWN OF BUNN-M00139</t>
  </si>
  <si>
    <t>CITY OF BELMONT-M00142</t>
  </si>
  <si>
    <t>TOWN OF GATESVILLE-M00153</t>
  </si>
  <si>
    <t>TOWN OF FONTANA DAM-M00682</t>
  </si>
  <si>
    <t>TOWN OF BUTNER-M00660</t>
  </si>
  <si>
    <t>TOWN OF HOOKERTON-M00158</t>
  </si>
  <si>
    <t>CITY OF ARCHDALE-M00268</t>
  </si>
  <si>
    <t>TOWN OF ENFIELD-M00163</t>
  </si>
  <si>
    <t>TOWN OF ANGIER-M00170</t>
  </si>
  <si>
    <t>TOWN OF CANTON-M00175</t>
  </si>
  <si>
    <t>VILLAGE OF FLAT ROCK-M00639</t>
  </si>
  <si>
    <t>TOWN OF AHOSKIE-M00019</t>
  </si>
  <si>
    <t>CITY OF RAEFORD-M00181</t>
  </si>
  <si>
    <t>TOWN OF DAVIDSON-M00335</t>
  </si>
  <si>
    <t>TOWN OF DILLSBORO-M00183</t>
  </si>
  <si>
    <t>TOWN OF ARCHER LODGE-M00678</t>
  </si>
  <si>
    <t>TOWN OF MAYSVILLE-M00355</t>
  </si>
  <si>
    <t>TOWN OF BROADWAY-M00395</t>
  </si>
  <si>
    <t>TOWN OF GRIFTON-M00275</t>
  </si>
  <si>
    <t>CITY OF LINCOLNTON-M00013</t>
  </si>
  <si>
    <t>TOWN OF FRANKLIN-M00349</t>
  </si>
  <si>
    <t>TOWN OF HOT SPRINGS-M00347</t>
  </si>
  <si>
    <t>TOWN OF BEAR GRASS-M00010</t>
  </si>
  <si>
    <t>CITY OF MARION-M00338</t>
  </si>
  <si>
    <t>CITY OF CHARLOTTE-M00336</t>
  </si>
  <si>
    <t>TOWN OF BAKERSVILLE-M00330</t>
  </si>
  <si>
    <t>TOWN OF BISCOE-M00328</t>
  </si>
  <si>
    <t>TOWN OF ABERDEEN-M00323</t>
  </si>
  <si>
    <t>TOWN OF BAILEY-M00313</t>
  </si>
  <si>
    <t>TOWN OF CAROLINA BEACH-M00397</t>
  </si>
  <si>
    <t>TOWN OF CONWAY-M00306</t>
  </si>
  <si>
    <t>TOWN OF HOLLY RIDGE-M00297</t>
  </si>
  <si>
    <t>TOWN OF CARRBORO-M00398</t>
  </si>
  <si>
    <t>TOWN OF ALLIANCE-M00685</t>
  </si>
  <si>
    <t>TOWN OF ATKINSON-M00286</t>
  </si>
  <si>
    <t>TOWN OF HERTFORD-M00282</t>
  </si>
  <si>
    <t>CITY OF ROXBORO-M00034</t>
  </si>
  <si>
    <t>TOWN OF AYDEN-M00280</t>
  </si>
  <si>
    <t>TOWN OF COLUMBUS-M00271</t>
  </si>
  <si>
    <t>TOWN OF DOBBINS HEIGHTS-M00263</t>
  </si>
  <si>
    <t>TOWN OF FAIRMONT-M00258</t>
  </si>
  <si>
    <t>CITY OF EDEN-M00248</t>
  </si>
  <si>
    <t>TOWN OF CHINA GROVE-M00243</t>
  </si>
  <si>
    <t>TOWN OF BOSTIC-M00236</t>
  </si>
  <si>
    <t>TOWN OF AUTRYVILLE-M00232</t>
  </si>
  <si>
    <t>TOWN OF EAST LAURINBURG-M00392</t>
  </si>
  <si>
    <t>CITY OF ALBEMARLE-M00223</t>
  </si>
  <si>
    <t>TOWN OF DANBURY-M00389</t>
  </si>
  <si>
    <t>TOWN OF DOBSON-M00528</t>
  </si>
  <si>
    <t>TOWN OF BRYSON CITY-M00212</t>
  </si>
  <si>
    <t>CITY OF BREVARD-M00394</t>
  </si>
  <si>
    <t>TOWN OF COLUMBIA-M00527</t>
  </si>
  <si>
    <t>TOWN OF FAIRVIEW-M00621</t>
  </si>
  <si>
    <t>CITY OF HENDERSON-M00204</t>
  </si>
  <si>
    <t>TOWN OF MACON-M00434</t>
  </si>
  <si>
    <t>TOWN OF CRESWELL-M00388</t>
  </si>
  <si>
    <t>TOWN OF BEECH MOUNTAIN-M00370</t>
  </si>
  <si>
    <t>TOWN OF EUREKA-M00196</t>
  </si>
  <si>
    <t>TOWN OF ELKIN-M00215</t>
  </si>
  <si>
    <t>TOWN OF BLACK CREEK-M00003</t>
  </si>
  <si>
    <t>TOWN OF BOONVILLE-M00189</t>
  </si>
  <si>
    <t>TOWN OF BURNSVILLE-M00185</t>
  </si>
  <si>
    <t>CITY OF BURLINGTON-M00035</t>
  </si>
  <si>
    <t>TOWN OF LILESVILLE-M00041</t>
  </si>
  <si>
    <t>TOWN OF LANSING-M00046</t>
  </si>
  <si>
    <t>TOWN OF BATH-M00382</t>
  </si>
  <si>
    <t>TOWN OF AULANDER-M00030</t>
  </si>
  <si>
    <t>TOWN OF CLARKTON-M00057</t>
  </si>
  <si>
    <t>TOWN OF BELVILLE-M00644</t>
  </si>
  <si>
    <t>TOWN OF BILTMORE FOREST-M00069</t>
  </si>
  <si>
    <t>TOWN OF DREXEL-M00073</t>
  </si>
  <si>
    <t>TOWN OF HARRISBURG-M00079</t>
  </si>
  <si>
    <t>VILLAGE OF CEDAR ROCK-M00601</t>
  </si>
  <si>
    <t>TOWN OF BEAUFORT-M00086</t>
  </si>
  <si>
    <t>TOWN OF YANCEYVILLE-M00092</t>
  </si>
  <si>
    <t>TOWN OF CATAWBA-M00094</t>
  </si>
  <si>
    <t>TOWN OF GOLDSTON-M00101</t>
  </si>
  <si>
    <t>TOWN OF MURPHY-M00105</t>
  </si>
  <si>
    <t>TOWN OF CASAR-M00399</t>
  </si>
  <si>
    <t>TOWN OF BOLTON-M00375</t>
  </si>
  <si>
    <t>TOWN OF COVE CITY-M00114</t>
  </si>
  <si>
    <t>TOWN OF FALCON-M00406</t>
  </si>
  <si>
    <t>TOWN OF KILL DEVIL HILLS-M00120</t>
  </si>
  <si>
    <t>CITY OF HIGH POINT-M00418</t>
  </si>
  <si>
    <t>TOWN OF COOLEEMEE-M00125</t>
  </si>
  <si>
    <t>TOWN OF CALYPSO-M00128</t>
  </si>
  <si>
    <t>CITY OF DURHAM-M00021</t>
  </si>
  <si>
    <t>TOWN OF LEGGETT-M00428</t>
  </si>
  <si>
    <t>VILLAGE OF CLEMMONS-M00384</t>
  </si>
  <si>
    <t>TOWN OF FRANKLINTON-M00140</t>
  </si>
  <si>
    <t>CITY OF BESSEMER CITY-M00143</t>
  </si>
  <si>
    <t>TOWN OF LAKE SANTEETLAH-M00001</t>
  </si>
  <si>
    <t>CITY OF CREEDMOOR-M00155</t>
  </si>
  <si>
    <t>TOWN OF SNOW HILL-M00159</t>
  </si>
  <si>
    <t>TOWN OF HALIFAX-M00164</t>
  </si>
  <si>
    <t>TOWN OF BENSON-M00364</t>
  </si>
  <si>
    <t>TOWN OF CLYDE-M00176</t>
  </si>
  <si>
    <t>TOWN OF FLETCHER-M00522</t>
  </si>
  <si>
    <t>TOWN OF COFIELD-M00018</t>
  </si>
  <si>
    <t>TOWN OF HARMONY-M00016</t>
  </si>
  <si>
    <t>VILLAGE OF FOREST HILLS-M00588</t>
  </si>
  <si>
    <t>TOWN OF POLLOCKSVILLE-M00354</t>
  </si>
  <si>
    <t>CITY OF SANFORD-M00353</t>
  </si>
  <si>
    <t>CITY OF KINSTON-M00352</t>
  </si>
  <si>
    <t>TOWN OF MAIDEN-M00099</t>
  </si>
  <si>
    <t>TOWN OF HIGHLANDS-M00348</t>
  </si>
  <si>
    <t>TOWN OF MARS HILL-M00346</t>
  </si>
  <si>
    <t>TOWN OF EVERETTS-M00344</t>
  </si>
  <si>
    <t>TOWN OF OLD FORT-M00337</t>
  </si>
  <si>
    <t>TOWN OF CORNELIUS-M00011</t>
  </si>
  <si>
    <t>TOWN OF SPRUCE PINE-M00329</t>
  </si>
  <si>
    <t>TOWN OF CANDOR-M00327</t>
  </si>
  <si>
    <t>TOWN OF CAMERON-M00322</t>
  </si>
  <si>
    <t>TOWN OF CASTALIA-M00312</t>
  </si>
  <si>
    <t>TOWN OF KURE BEACH-M00425</t>
  </si>
  <si>
    <t>TOWN OF GARYSBURG-M00305</t>
  </si>
  <si>
    <t>CITY OF JACKSONVILLE-M00296</t>
  </si>
  <si>
    <t>TOWN OF BAYBORO-M00293</t>
  </si>
  <si>
    <t>TOWN OF BURGAW-M00285</t>
  </si>
  <si>
    <t>TOWN OF WINFALL-M00281</t>
  </si>
  <si>
    <t>TOWN OF BETHEL-M00033</t>
  </si>
  <si>
    <t>CITY OF SALUDA-M00270</t>
  </si>
  <si>
    <t>TOWN OF ASHEBORO-M00366</t>
  </si>
  <si>
    <t>TOWN OF ELLERBE-M00262</t>
  </si>
  <si>
    <t>TOWN OF LUMBER BRIDGE-M00257</t>
  </si>
  <si>
    <t>TOWN OF MADISON-M00247</t>
  </si>
  <si>
    <t>TOWN OF CLEVELAND-M00242</t>
  </si>
  <si>
    <t>CHIMNEY ROCK VILLAGE-M00532</t>
  </si>
  <si>
    <t>TOWN OF CLINTON-M00385</t>
  </si>
  <si>
    <t>TOWN OF GIBSON-M00226</t>
  </si>
  <si>
    <t>TOWN OF BADIN-M00380</t>
  </si>
  <si>
    <t>CITY OF KING-M00217</t>
  </si>
  <si>
    <t>TOWN OF ROSMAN-M00447</t>
  </si>
  <si>
    <t>TOWN OF HEMBY BRIDGE-M00608</t>
  </si>
  <si>
    <t>TOWN OF KITTRELL-M00376</t>
  </si>
  <si>
    <t>TOWN OF APEX-M00005</t>
  </si>
  <si>
    <t>TOWN OF NORLINA-M00202</t>
  </si>
  <si>
    <t>TOWN OF PLYMOUTH-M00200</t>
  </si>
  <si>
    <t>TOWN OF FREMONT-M00409</t>
  </si>
  <si>
    <t>TOWN OF NORTH WILKESBORO-M00193</t>
  </si>
  <si>
    <t>TOWN OF ELM CITY-M00404</t>
  </si>
  <si>
    <t>TOWN OF EAST BEND-M00188</t>
  </si>
  <si>
    <t>TOWN OF ELON-M00036</t>
  </si>
  <si>
    <t>TOWN OF MCFARLAN-M00042</t>
  </si>
  <si>
    <t>TOWN OF WEST JEFFERSON-M00047</t>
  </si>
  <si>
    <t>TOWN OF CROSSNORE-M00031</t>
  </si>
  <si>
    <t>TOWN OF BELHAVEN-M00371</t>
  </si>
  <si>
    <t>TOWN OF COLERAIN-M00051</t>
  </si>
  <si>
    <t>TOWN OF DUBLIN-M00058</t>
  </si>
  <si>
    <t>CITY OF BOILING SPRING LAKES-M00062</t>
  </si>
  <si>
    <t>TOWN OF BLACK MOUNTAIN-M00070</t>
  </si>
  <si>
    <t>TOWN OF GLEN ALPINE-M00514</t>
  </si>
  <si>
    <t>CITY OF KANNAPOLIS-M00080</t>
  </si>
  <si>
    <t>TOWN OF GRANITE FALLS-M00082</t>
  </si>
  <si>
    <t>TOWN OF BOGUE-M00517</t>
  </si>
  <si>
    <t>CITY OF CLAREMONT-M00095</t>
  </si>
  <si>
    <t>TOWN OF PITTSBORO-M00102</t>
  </si>
  <si>
    <t>TOWN OF EARL-M00502</t>
  </si>
  <si>
    <t>TOWN OF BRUNSWICK-M00108</t>
  </si>
  <si>
    <t>TOWN OF DOVER-M00022</t>
  </si>
  <si>
    <t>CITY OF FAYETTEVILLE-M00408</t>
  </si>
  <si>
    <t>TOWN OF KITTY HAWK-M00365</t>
  </si>
  <si>
    <t>CITY OF LEXINGTON-M00656</t>
  </si>
  <si>
    <t>TOWN OF MOCKSVILLE-M00126</t>
  </si>
  <si>
    <t>TOWN OF FAISON-M00129</t>
  </si>
  <si>
    <t>TOWN OF MORRISVILLE-M00530</t>
  </si>
  <si>
    <t>TOWN OF MACCLESFIELD-M00135</t>
  </si>
  <si>
    <t>TOWN OF LOUISBURG-M00432</t>
  </si>
  <si>
    <t>CITY OF CHERRYVILLE-M00144</t>
  </si>
  <si>
    <t>TOWN OF ROBBINSVILLE-M00154</t>
  </si>
  <si>
    <t>CITY OF OXFORD-M00156</t>
  </si>
  <si>
    <t>TOWN OF WALSTONBURG-M00160</t>
  </si>
  <si>
    <t>TOWN OF GIBSONVILLE-M00161</t>
  </si>
  <si>
    <t>TOWN OF HOBGOOD-M00165</t>
  </si>
  <si>
    <t>TOWN OF MAGGIE VALLEY-M00177</t>
  </si>
  <si>
    <t>CITY OF HENDERSONVILLE-M00179</t>
  </si>
  <si>
    <t>TOWN OF COMO-M00386</t>
  </si>
  <si>
    <t>TOWN OF LOVE VALLEY-M00433</t>
  </si>
  <si>
    <t>TOWN OF CLAYTON-M00363</t>
  </si>
  <si>
    <t>TOWN OF TRENTON-M00456</t>
  </si>
  <si>
    <t>TOWN OF LA GRANGE-M00351</t>
  </si>
  <si>
    <t>TOWN OF MARSHALL-M00012</t>
  </si>
  <si>
    <t>TOWN OF HAMILTON-M00345</t>
  </si>
  <si>
    <t>TOWN OF MOUNT GILEAD-M00326</t>
  </si>
  <si>
    <t>TOWN OF CARTHAGE-M00321</t>
  </si>
  <si>
    <t>TOWN OF MIDDLESEX-M00311</t>
  </si>
  <si>
    <t>CITY OF WILMINGTON-M00474</t>
  </si>
  <si>
    <t>TOWN OF GASTON-M00304</t>
  </si>
  <si>
    <t>TOWN OF NORTH TOPSAIL BEACH-M00441</t>
  </si>
  <si>
    <t>TOWN OF GRANTSBORO-M00585</t>
  </si>
  <si>
    <t>TOWN OF SAINT HELENA-M00459</t>
  </si>
  <si>
    <t>TOWN OF FALKLAND-M00279</t>
  </si>
  <si>
    <t>TOWN OF TRYON-M00269</t>
  </si>
  <si>
    <t>TOWN OF FRANKLINVILLE-M00267</t>
  </si>
  <si>
    <t>CITY OF HAMLET-M00261</t>
  </si>
  <si>
    <t>CITY OF LUMBERTON-M00256</t>
  </si>
  <si>
    <t>TOWN OF MAYODAN-M00246</t>
  </si>
  <si>
    <t>TOWN OF EAST SPENCER-M00393</t>
  </si>
  <si>
    <t>TOWN OF ELLENBORO-M00491</t>
  </si>
  <si>
    <t>TOWN OF GARLAND-M00007</t>
  </si>
  <si>
    <t>CITY OF LAURINBURG-M00225</t>
  </si>
  <si>
    <t>CITY OF LOCUST-M00614</t>
  </si>
  <si>
    <t>TOWN OF WALNUT COVE-M00216</t>
  </si>
  <si>
    <t>CITY OF MOUNT AIRY-M00214</t>
  </si>
  <si>
    <t>TOWN OF INDIAN TRAIL-M00211</t>
  </si>
  <si>
    <t>TOWN OF MIDDLEBURG-M00377</t>
  </si>
  <si>
    <t>TOWN OF WARRENTON-M00201</t>
  </si>
  <si>
    <t>TOWN OF ROPER-M00199</t>
  </si>
  <si>
    <t>TOWN OF BOONE-M00197</t>
  </si>
  <si>
    <t>CITY OF GOLDSBORO-M00412</t>
  </si>
  <si>
    <t>TOWN OF RONDA-M00192</t>
  </si>
  <si>
    <t>TOWN OF KENLY-M00361</t>
  </si>
  <si>
    <t>TOWN OF JONESVILLE-M00187</t>
  </si>
  <si>
    <t>TOWN OF MORVEN-M00043</t>
  </si>
  <si>
    <t>TOWN OF ELK PARK-M00049</t>
  </si>
  <si>
    <t>TOWN OF CHOCOWINITY-M00486</t>
  </si>
  <si>
    <t>TOWN OF KELFORD-M00052</t>
  </si>
  <si>
    <t>TOWN OF EAST ARCADIA-M00391</t>
  </si>
  <si>
    <t>TOWN OF BOLIVIA-M00374</t>
  </si>
  <si>
    <t>TOWN OF MONTREAT-M00071</t>
  </si>
  <si>
    <t>CITY OF HICKORY-M00097</t>
  </si>
  <si>
    <t>TOWN OF CAPE CARTERET-M00087</t>
  </si>
  <si>
    <t>CITY OF CONOVER-M00096</t>
  </si>
  <si>
    <t>TOWN OF SILER CITY-M00103</t>
  </si>
  <si>
    <t>TOWN OF FALLSTON-M00407</t>
  </si>
  <si>
    <t>TOWN OF CERRO GORDO-M00402</t>
  </si>
  <si>
    <t>CITY OF HAVELOCK-M00115</t>
  </si>
  <si>
    <t>TOWN OF GODWIN-M00411</t>
  </si>
  <si>
    <t>TOWN OF MANTEO-M00121</t>
  </si>
  <si>
    <t>TOWN OF MIDWAY-M00650</t>
  </si>
  <si>
    <t>TOWN OF GREENEVERS-M00413</t>
  </si>
  <si>
    <t>CITY OF RALEIGH-M00444</t>
  </si>
  <si>
    <t>TOWN OF PINETOPS-M00136</t>
  </si>
  <si>
    <t>TOWN OF KERNERSVILLE-M00484</t>
  </si>
  <si>
    <t>TOWN OF WAKE FOREST-M00378</t>
  </si>
  <si>
    <t>TOWN OF CRAMERTON-M00145</t>
  </si>
  <si>
    <t>TOWN OF STEM-M00020</t>
  </si>
  <si>
    <t>CITY OF GREENSBORO-M00162</t>
  </si>
  <si>
    <t>TOWN OF LITTLETON-M00166</t>
  </si>
  <si>
    <t>TOWN OF COATS-M00171</t>
  </si>
  <si>
    <t>TOWN OF WAYNESVILLE-M00178</t>
  </si>
  <si>
    <t>TOWN OF LAUREL PARK-M00180</t>
  </si>
  <si>
    <t>TOWN OF HARRELLSVILLE-M00415</t>
  </si>
  <si>
    <t>TOWN OF MOORESVILLE-M00015</t>
  </si>
  <si>
    <t>TOWN OF SYLVA-M00184</t>
  </si>
  <si>
    <t>TOWN OF FOUR OAKS-M00362</t>
  </si>
  <si>
    <t>TOWN OF PINK HILL-M00350</t>
  </si>
  <si>
    <t>TOWN OF HASSELL-M00416</t>
  </si>
  <si>
    <t>TOWN OF HUNTERSVILLE-M00334</t>
  </si>
  <si>
    <t>TOWN OF STAR-M00325</t>
  </si>
  <si>
    <t>FOXFIRE VILLAGE-M00320</t>
  </si>
  <si>
    <t>TOWN OF MOMEYER-M00498</t>
  </si>
  <si>
    <t>TOWN OF WRIGHTSVILLE BEACH-M00477</t>
  </si>
  <si>
    <t>TOWN OF JACKSON-M00303</t>
  </si>
  <si>
    <t>TOWN OF RICHLANDS-M00295</t>
  </si>
  <si>
    <t>TOWN OF HILLSBOROUGH-M00419</t>
  </si>
  <si>
    <t>TOWN OF MESIC-M00292</t>
  </si>
  <si>
    <t>TOWN OF SURF CITY-M00284</t>
  </si>
  <si>
    <t>TOWN OF FARMVILLE-M00278</t>
  </si>
  <si>
    <t>TOWN OF HOFFMAN-M00260</t>
  </si>
  <si>
    <t>TOWN OF MAXTON-M00255</t>
  </si>
  <si>
    <t>CITY OF REIDSVILLE-M00245</t>
  </si>
  <si>
    <t>TOWN OF FAITH-M00405</t>
  </si>
  <si>
    <t>TOWN OF FOREST CITY-M00235</t>
  </si>
  <si>
    <t>TOWN OF HARRELLS-M00231</t>
  </si>
  <si>
    <t>VILLAGE OF MISENHEIMER-M00623</t>
  </si>
  <si>
    <t>TOWN OF PILOT MOUNTAIN-M00213</t>
  </si>
  <si>
    <t>TOWN OF LAKE PARK-M00500</t>
  </si>
  <si>
    <t>TOWN OF SEVEN DEVILS-M00465</t>
  </si>
  <si>
    <t>TOWN OF MOUNT OLIVE-M00439</t>
  </si>
  <si>
    <t>TOWN OF WILKESBORO-M00191</t>
  </si>
  <si>
    <t>TOWN OF LUCAMA-M00493</t>
  </si>
  <si>
    <t>TOWN OF YADKINVILLE-M00186</t>
  </si>
  <si>
    <t>CITY OF GRAHAM-M00037</t>
  </si>
  <si>
    <t>TOWN OF PEACHLAND-M00442</t>
  </si>
  <si>
    <t>TOWN OF NEWLAND-M00050</t>
  </si>
  <si>
    <t>TOWN OF PANTEGO-M00483</t>
  </si>
  <si>
    <t>TOWN OF LEWISTON WOODVILLE-M00053</t>
  </si>
  <si>
    <t>TOWN OF ELIZABETHTOWN-M00059</t>
  </si>
  <si>
    <t>TOWN OF CALABASH-M00396</t>
  </si>
  <si>
    <t>TOWN OF WEAVERVILLE-M00072</t>
  </si>
  <si>
    <t>TOWN OF HILDEBRAN-M00074</t>
  </si>
  <si>
    <t>TOWN OF MIDLAND-M00615</t>
  </si>
  <si>
    <t>TOWN OF HUDSON-M00083</t>
  </si>
  <si>
    <t>TOWN OF CEDAR POINT-M00400</t>
  </si>
  <si>
    <t>TOWN OF GROVER-M00414</t>
  </si>
  <si>
    <t>TOWN OF CHADBOURN-M00023</t>
  </si>
  <si>
    <t>CITY OF NEW BERN-M00116</t>
  </si>
  <si>
    <t>TOWN OF HOPE MILLS-M00421</t>
  </si>
  <si>
    <t>TOWN OF NAGS HEAD-M00122</t>
  </si>
  <si>
    <t>CITY OF THOMASVILLE-M00455</t>
  </si>
  <si>
    <t>TOWN OF KENANSVILLE-M00130</t>
  </si>
  <si>
    <t>TOWN OF PRINCEVILLE-M00481</t>
  </si>
  <si>
    <t>TOWN OF YOUNGSVILLE-M00141</t>
  </si>
  <si>
    <t>TOWN OF DALLAS-M00146</t>
  </si>
  <si>
    <t>TOWN OF STOVALL-M00157</t>
  </si>
  <si>
    <t>CITY OF ROANOKE RAPIDS-M00167</t>
  </si>
  <si>
    <t>CITY OF DUNN-M00172</t>
  </si>
  <si>
    <t>TOWN OF MILLS RIVER-M00625</t>
  </si>
  <si>
    <t>TOWN OF MURFREESBORO-M00440</t>
  </si>
  <si>
    <t>CITY OF STATESVILLE-M00014</t>
  </si>
  <si>
    <t>TOWN OF WEBSTER-M00516</t>
  </si>
  <si>
    <t>TOWN OF JAMESVILLE-M00343</t>
  </si>
  <si>
    <t>TOWN OF MATTHEWS-M00333</t>
  </si>
  <si>
    <t>TOWN OF TROY-M00324</t>
  </si>
  <si>
    <t>TOWN OF PINEBLUFF-M00319</t>
  </si>
  <si>
    <t>TOWN OF NASHVILLE-M00310</t>
  </si>
  <si>
    <t>TOWN OF LASKER-M00302</t>
  </si>
  <si>
    <t>CITY OF MEBANE-M00038</t>
  </si>
  <si>
    <t>TOWN OF MINNESOTT BEACH-M00291</t>
  </si>
  <si>
    <t>TOWN OF TOPSAIL BEACH-M00283</t>
  </si>
  <si>
    <t>TOWN OF FOUNTAIN-M00277</t>
  </si>
  <si>
    <t>TOWN OF LIBERTY-M00266</t>
  </si>
  <si>
    <t>CITY OF ROCKINGHAM-M00259</t>
  </si>
  <si>
    <t>TOWN OF MCDONALD-M00525</t>
  </si>
  <si>
    <t>TOWN OF STONEVILLE-M00244</t>
  </si>
  <si>
    <t>TOWN OF GRANITE QUARRY-M00241</t>
  </si>
  <si>
    <t>TOWN OF LAKE LURE-M00426</t>
  </si>
  <si>
    <t>TOWN OF NEWTON GROVE-M00230</t>
  </si>
  <si>
    <t>TOWN OF WAGRAM-M00224</t>
  </si>
  <si>
    <t>TOWN OF NEW LONDON-M00006</t>
  </si>
  <si>
    <t>TOWN OF MARSHVILLE-M00210</t>
  </si>
  <si>
    <t>TOWN OF PIKEVILLE-M00195</t>
  </si>
  <si>
    <t>TOWN OF SARATOGA-M00462</t>
  </si>
  <si>
    <t>TOWN OF GREEN LEVEL-M00497</t>
  </si>
  <si>
    <t>TOWN OF POLKTON-M00032</t>
  </si>
  <si>
    <t>TOWN OF WASHINGTON-M00470</t>
  </si>
  <si>
    <t>TOWN OF POWELLSVILLE-M00029</t>
  </si>
  <si>
    <t>TOWN OF TAR HEEL-M00060</t>
  </si>
  <si>
    <t>TOWN OF CAROLINA SHORES-M00590</t>
  </si>
  <si>
    <t>TOWN OF WOODFIN-M00476</t>
  </si>
  <si>
    <t>TOWN OF LONG VIEW-M00098</t>
  </si>
  <si>
    <t>TOWN OF MOUNT PLEASANT-M00515</t>
  </si>
  <si>
    <t>CITY OF LENOIR-M00084</t>
  </si>
  <si>
    <t>TOWN OF EMERALD ISLE-M00088</t>
  </si>
  <si>
    <t>CITY OF KINGS MOUNTAIN-M00024</t>
  </si>
  <si>
    <t>TOWN OF FAIR BLUFF-M00109</t>
  </si>
  <si>
    <t>TOWN OF RIVER BEND-M00117</t>
  </si>
  <si>
    <t>TOWN OF LINDEN-M00431</t>
  </si>
  <si>
    <t>TOWN OF SOUTHERN SHORES-M00123</t>
  </si>
  <si>
    <t>CITY OF WALLBURG-M00638</t>
  </si>
  <si>
    <t>TOWN OF MAGNOLIA-M00131</t>
  </si>
  <si>
    <t>CITY OF ROCKY MOUNT-M00309</t>
  </si>
  <si>
    <t>TOWN OF LEWISVILLE-M00487</t>
  </si>
  <si>
    <t>CITY OF GASTONIA-M00147</t>
  </si>
  <si>
    <t>TOWN OF JAMESTOWN-M00423</t>
  </si>
  <si>
    <t>TOWN OF SCOTLAND NECK-M00168</t>
  </si>
  <si>
    <t>TOWN OF ERWIN-M00173</t>
  </si>
  <si>
    <t>TOWN OF WINTON-M00017</t>
  </si>
  <si>
    <t>TOWN OF TROUTMAN-M00182</t>
  </si>
  <si>
    <t>TOWN OF MICRO-M00360</t>
  </si>
  <si>
    <t>TOWN OF OAK CITY-M00342</t>
  </si>
  <si>
    <t>TOWN OF MINT HILL-M00622</t>
  </si>
  <si>
    <t>VILLAGE OF PINEHURST-M00318</t>
  </si>
  <si>
    <t>TOWN OF RICH SQUARE-M00301</t>
  </si>
  <si>
    <t>TOWN OF SWANSBORO-M00294</t>
  </si>
  <si>
    <t>TOWN OF ORIENTAL-M00290</t>
  </si>
  <si>
    <t>TOWN OF WALLACE-M00132</t>
  </si>
  <si>
    <t>CITY OF GREENVILLE-M00276</t>
  </si>
  <si>
    <t>TOWN OF RAMSEUR-M00265</t>
  </si>
  <si>
    <t>TOWN OF PARKTON-M00254</t>
  </si>
  <si>
    <t>TOWN OF RUTH-M00482</t>
  </si>
  <si>
    <t>TOWN OF ROSEBORO-M00229</t>
  </si>
  <si>
    <t>TOWN OF NORWOOD-M00221</t>
  </si>
  <si>
    <t>VILLAGE OF MARVIN-M00499</t>
  </si>
  <si>
    <t>TOWN OF FUQUAY-VARINA-M00203</t>
  </si>
  <si>
    <t>TOWN OF SEVEN SPRINGS-M00194</t>
  </si>
  <si>
    <t>TOWN OF SHARPSBURG-M00308</t>
  </si>
  <si>
    <t>TOWN OF HAW RIVER-M00417</t>
  </si>
  <si>
    <t>TOWN OF WADESBORO-M00044</t>
  </si>
  <si>
    <t>TOWN OF SUGAR MOUNTAIN-M00495</t>
  </si>
  <si>
    <t>TOWN OF WASHINGTONPARK-M00471</t>
  </si>
  <si>
    <t>TOWN OF ROXOBEL-M00054</t>
  </si>
  <si>
    <t>TOWN OF WHITE LAKE-M00061</t>
  </si>
  <si>
    <t>TOWN OF CASWELL BEACH-M00063</t>
  </si>
  <si>
    <t>CITY OF MORGANTON-M00075</t>
  </si>
  <si>
    <t>TOWN OF RHODHISS-M00076</t>
  </si>
  <si>
    <t>TOWN OF INDIAN BEACH-M00422</t>
  </si>
  <si>
    <t>TOWN OF KINGSTOWN-M00424</t>
  </si>
  <si>
    <t>TOWN OF LAKE WACCAMAW-M00110</t>
  </si>
  <si>
    <t>TOWN OF TRENT WOODS-M00118</t>
  </si>
  <si>
    <t>TOWN OF SPRING LAKE-M00449</t>
  </si>
  <si>
    <t>TOWN OF RURAL HALL-M00448</t>
  </si>
  <si>
    <t>TOWN OF HIGH SHOALS-M00148</t>
  </si>
  <si>
    <t>TOWN OF WELDON-M00169</t>
  </si>
  <si>
    <t>TOWN OF LILLINGTON-M00174</t>
  </si>
  <si>
    <t>TOWN OF PINE LEVEL-M00359</t>
  </si>
  <si>
    <t>TOWN OF PARMELE-M00341</t>
  </si>
  <si>
    <t>TOWN OF PINEVILLE-M00331</t>
  </si>
  <si>
    <t>TOWN OF ROBBINS-M00317</t>
  </si>
  <si>
    <t>TOWN OF SEABOARD-M00300</t>
  </si>
  <si>
    <t>TOWN OF STONEWALL-M00289</t>
  </si>
  <si>
    <t>TOWN OF WATHA-M00472</t>
  </si>
  <si>
    <t>CITY OF RANDLEMAN-M00264</t>
  </si>
  <si>
    <t>TOWN OF PEMBROKE-M00253</t>
  </si>
  <si>
    <t>TOWN OF LANDIS-M00240</t>
  </si>
  <si>
    <t>TOWN OF RUTHERFORDTON-M00234</t>
  </si>
  <si>
    <t>TOWN OF SALEMBURG-M00228</t>
  </si>
  <si>
    <t>TOWN OF OAKBORO-M00220</t>
  </si>
  <si>
    <t>TOWN OF MINERAL SPRINGS-M00599</t>
  </si>
  <si>
    <t>TOWN OF GARNER-M00410</t>
  </si>
  <si>
    <t>VILLAGE OF WALNUT CREEK-M00004</t>
  </si>
  <si>
    <t>TOWN OF SIMS-M00002</t>
  </si>
  <si>
    <t>TOWN OF WINDSOR-M00055</t>
  </si>
  <si>
    <t>TOWN OF HOLDEN BEACH-M00064</t>
  </si>
  <si>
    <t>TOWN OF SAWMILLS-M00463</t>
  </si>
  <si>
    <t>TOWN OF MOREHEAD CITY-M00089</t>
  </si>
  <si>
    <t>CITY OF NEWTON-M00100</t>
  </si>
  <si>
    <t>TOWN OF LATTIMORE-M00427</t>
  </si>
  <si>
    <t>TOWN OF SANDYFIELD-M00503</t>
  </si>
  <si>
    <t>TOWN OF VANCEBORO-M00119</t>
  </si>
  <si>
    <t>TOWN OF STEDMAN-M00452</t>
  </si>
  <si>
    <t>TOWN OF ROSE HILL-M00520</t>
  </si>
  <si>
    <t>TOWN OF SPEED-M00468</t>
  </si>
  <si>
    <t>VILLAGE OF TOBACCOVILLE-M00488</t>
  </si>
  <si>
    <t>TOWN OF OAK RIDGE-M00633</t>
  </si>
  <si>
    <t>TOWN OF PRINCETON-M00358</t>
  </si>
  <si>
    <t>TOWN OF ROBERSONVILLE-M00340</t>
  </si>
  <si>
    <t>TOWN OF STALLINGS-M00208</t>
  </si>
  <si>
    <t>TOWN OF SOUTHERN PINES-M00316</t>
  </si>
  <si>
    <t>TOWN OF SPRING HOPE-M00307</t>
  </si>
  <si>
    <t>TOWN OF SEVERN-M00299</t>
  </si>
  <si>
    <t>TOWN OF VANDEMERE-M00288</t>
  </si>
  <si>
    <t>TOWN OF GRIMESLAND-M00274</t>
  </si>
  <si>
    <t>TOWN OF SEAGROVE-M00464</t>
  </si>
  <si>
    <t>TOWN OF PROCTORVILLE-M00008</t>
  </si>
  <si>
    <t>TOWN OF ROCKWELL-M00239</t>
  </si>
  <si>
    <t>TOWN OF SPINDALE-M00233</t>
  </si>
  <si>
    <t>TOWN OF TURKEY-M00227</t>
  </si>
  <si>
    <t>TOWN OF RED CROSS-M00620</t>
  </si>
  <si>
    <t>TOWN OF HOLLY SPRINGS-M00420</t>
  </si>
  <si>
    <t>TOWN OF STANTONSBURG-M00451</t>
  </si>
  <si>
    <t>TOWN OF OSSIPEE-M00626</t>
  </si>
  <si>
    <t>TOWN OF LELAND-M00429</t>
  </si>
  <si>
    <t>TOWN OF RUTHERFORD COLLEGE-M00026</t>
  </si>
  <si>
    <t>TOWN OF NEWPORT-M00090</t>
  </si>
  <si>
    <t>TOWN OF LAWNDALE-M00107</t>
  </si>
  <si>
    <t>TOWN OF TABOR CITY-M00111</t>
  </si>
  <si>
    <t>TOWN OF WADE-M00496</t>
  </si>
  <si>
    <t>TOWN OF TEACHEY-M00454</t>
  </si>
  <si>
    <t>TOWN OF TARBORO-M00137</t>
  </si>
  <si>
    <t>TOWN OF WALKERTOWN-M00469</t>
  </si>
  <si>
    <t>TOWN OF LOWELL-M00149</t>
  </si>
  <si>
    <t>TOWN OF PLEASANT GARDEN-M00641</t>
  </si>
  <si>
    <t>TOWN OF SELMA-M00357</t>
  </si>
  <si>
    <t>CITY OF WILLIAMSTON-M00339</t>
  </si>
  <si>
    <t>TOWN OF TAYLORTOWN-M00315</t>
  </si>
  <si>
    <t>TOWN OF WHITAKERS-M00138</t>
  </si>
  <si>
    <t>TOWN OF WOODLAND-M00298</t>
  </si>
  <si>
    <t>VILLAGE OF SIMPSON-M00273</t>
  </si>
  <si>
    <t>TOWN OF STALEY-M00450</t>
  </si>
  <si>
    <t>TOWN OF RAYNHAM-M00252</t>
  </si>
  <si>
    <t>CITY OF SALISBURY-M00460</t>
  </si>
  <si>
    <t>TOWN OF RICHFIELD-M00219</t>
  </si>
  <si>
    <t>CITY OF MONROE-M00209</t>
  </si>
  <si>
    <t>TOWN OF KNIGHTDALE-M00529</t>
  </si>
  <si>
    <t>CITY OF WILSON-M00475</t>
  </si>
  <si>
    <t>TOWN OF NAVASSA-M00066</t>
  </si>
  <si>
    <t>TOWN OF VALDESE-M00077</t>
  </si>
  <si>
    <t>TOWN OF PELETIER-M00518</t>
  </si>
  <si>
    <t>TOWN OF POLKVILLE-M00443</t>
  </si>
  <si>
    <t>CITY OF WHITEVILLE-M00112</t>
  </si>
  <si>
    <t>CITY OF WINSTON-SALEM-M00485</t>
  </si>
  <si>
    <t>TOWN OF MCADENVILLE-M00635</t>
  </si>
  <si>
    <t>TOWN OF SEDALIA-M00627</t>
  </si>
  <si>
    <t>TOWN OF SMITHFIELD-M00356</t>
  </si>
  <si>
    <t>TOWN OF VASS-M00314</t>
  </si>
  <si>
    <t>TOWN OF WINTERVILLE-M00272</t>
  </si>
  <si>
    <t>TOWN OF RED SPRINGS-M00251</t>
  </si>
  <si>
    <t>TOWN OF SPENCER-M00238</t>
  </si>
  <si>
    <t>TOWN OF STANFIELD-M00218</t>
  </si>
  <si>
    <t>TOWN OF NORTHWEST-M00501</t>
  </si>
  <si>
    <t>TOWN OF PINE KNOLL SHORES-M00091</t>
  </si>
  <si>
    <t>CITY OF SHELBY-M00467</t>
  </si>
  <si>
    <t>TOWN OF WARSAW-M00133</t>
  </si>
  <si>
    <t>CITY OF MOUNT HOLLY-M00150</t>
  </si>
  <si>
    <t>TOWN OF SUMMERFIELD-M00632</t>
  </si>
  <si>
    <t>TOWN OF WILSON'S MILLS-M00523</t>
  </si>
  <si>
    <t>VILLAGE OF WHISPERING PINES-M00009</t>
  </si>
  <si>
    <t>TOWN OF TRINITY-M00524</t>
  </si>
  <si>
    <t>TOWN OF RENNERT-M00445</t>
  </si>
  <si>
    <t>TOWN OF UNIONVILLE-M00598</t>
  </si>
  <si>
    <t>TOWN OF OAK ISLAND-M00596</t>
  </si>
  <si>
    <t>TOWN OF RANLO-M00151</t>
  </si>
  <si>
    <t>TOWN OF WHITSETT-M00657</t>
  </si>
  <si>
    <t>TOWN OF ROWLAND-M00250</t>
  </si>
  <si>
    <t>TOWN OF WAXHAW-M00207</t>
  </si>
  <si>
    <t>TOWN OF ROLESVILLE-M00446</t>
  </si>
  <si>
    <t>TOWN OF OCEAN ISLE BEACH-M00028</t>
  </si>
  <si>
    <t>TOWN OF WACO-M00458</t>
  </si>
  <si>
    <t>TOWN OF STANLEY-M00152</t>
  </si>
  <si>
    <t>TOWN OF ST PAULS-M00249</t>
  </si>
  <si>
    <t>TOWN OF WEDDINGTON-M00206</t>
  </si>
  <si>
    <t>TOWN OF SANDY CREEK-M00461</t>
  </si>
  <si>
    <t>VILLAGE OF WESLEY CHAPEL-M00593</t>
  </si>
  <si>
    <t>TOWN OF WENDELL-M00473</t>
  </si>
  <si>
    <t>TOWN OF SHALLOTTE-M00466</t>
  </si>
  <si>
    <t>TOWN OF WINGATE-M00205</t>
  </si>
  <si>
    <t>TOWN OF ZEBULON-M00478</t>
  </si>
  <si>
    <t>CITY OF SOUTHPORT-M00067</t>
  </si>
  <si>
    <t>TOWN OF ST. JAMES-M00597</t>
  </si>
  <si>
    <t>TOWN OF SUNSET BEACH-M00027</t>
  </si>
  <si>
    <t>TOWN OF VARNAMTOWN-M00457</t>
  </si>
  <si>
    <t>DALAMANCE</t>
  </si>
  <si>
    <t>DALEXANDER</t>
  </si>
  <si>
    <t>DALLEGHANY</t>
  </si>
  <si>
    <t>DANSON</t>
  </si>
  <si>
    <t>DASHE</t>
  </si>
  <si>
    <t>DAVERY</t>
  </si>
  <si>
    <t>DBEAUFORT</t>
  </si>
  <si>
    <t>DBERTIE</t>
  </si>
  <si>
    <t>DBLADEN</t>
  </si>
  <si>
    <t>DBRUNSWICK</t>
  </si>
  <si>
    <t>DBUNCOMBE</t>
  </si>
  <si>
    <t>DBURKE</t>
  </si>
  <si>
    <t>DCABARRUS</t>
  </si>
  <si>
    <t>DCALDWELL</t>
  </si>
  <si>
    <t>DCAMDEN</t>
  </si>
  <si>
    <t>DCARTERET</t>
  </si>
  <si>
    <t>DCASWELL</t>
  </si>
  <si>
    <t>DCATAWBA</t>
  </si>
  <si>
    <t>DCHATHAM</t>
  </si>
  <si>
    <t>DCHEROKEE</t>
  </si>
  <si>
    <t>DCHOWAN</t>
  </si>
  <si>
    <t>DCLAY</t>
  </si>
  <si>
    <t>DCLEVELAND</t>
  </si>
  <si>
    <t>DCOLUMBUS</t>
  </si>
  <si>
    <t>DCRAVEN</t>
  </si>
  <si>
    <t>DCUMBERLAND</t>
  </si>
  <si>
    <t>DCURRITUCK</t>
  </si>
  <si>
    <t>DDARE</t>
  </si>
  <si>
    <t>DDAVIDSON</t>
  </si>
  <si>
    <t>DDAVIE</t>
  </si>
  <si>
    <t>DDUPLIN</t>
  </si>
  <si>
    <t>DDURHAM</t>
  </si>
  <si>
    <t>DEDGECOMBE</t>
  </si>
  <si>
    <t>DFORSYTH</t>
  </si>
  <si>
    <t>DFRANKLIN</t>
  </si>
  <si>
    <t>DGASTON</t>
  </si>
  <si>
    <t>DGATES</t>
  </si>
  <si>
    <t>DGRAHAM</t>
  </si>
  <si>
    <t>DGRANVILLE</t>
  </si>
  <si>
    <t>DGREENE</t>
  </si>
  <si>
    <t>DGUILFORD</t>
  </si>
  <si>
    <t>DHALIFAX</t>
  </si>
  <si>
    <t>DHARNETT</t>
  </si>
  <si>
    <t>DHAYWOOD</t>
  </si>
  <si>
    <t>DHENDERSON</t>
  </si>
  <si>
    <t>DHERTFORD</t>
  </si>
  <si>
    <t>DHOKE</t>
  </si>
  <si>
    <t>DHYDE</t>
  </si>
  <si>
    <t>DIREDELL</t>
  </si>
  <si>
    <t>DJACKSON</t>
  </si>
  <si>
    <t>DJOHNSTON</t>
  </si>
  <si>
    <t>DJONES</t>
  </si>
  <si>
    <t>DLEE</t>
  </si>
  <si>
    <t>DLENOIR</t>
  </si>
  <si>
    <t>DLINCOLN</t>
  </si>
  <si>
    <t>DMACON</t>
  </si>
  <si>
    <t>DMADISON</t>
  </si>
  <si>
    <t>DMARTIN</t>
  </si>
  <si>
    <t>DMCDOWELL</t>
  </si>
  <si>
    <t>DMECKLENBURG</t>
  </si>
  <si>
    <t>DMITCHELL</t>
  </si>
  <si>
    <t>DMONTGOMERY</t>
  </si>
  <si>
    <t>DMOORE</t>
  </si>
  <si>
    <t>DNASH</t>
  </si>
  <si>
    <t>DNEW HANOVER</t>
  </si>
  <si>
    <t>DNORTHAMPTON</t>
  </si>
  <si>
    <t>DONSLOW</t>
  </si>
  <si>
    <t>DORANGE</t>
  </si>
  <si>
    <t>DPAMLICO</t>
  </si>
  <si>
    <t>DPASQUOTANK</t>
  </si>
  <si>
    <t>DPENDER</t>
  </si>
  <si>
    <t>DPERQUIMANS</t>
  </si>
  <si>
    <t>DPERSON</t>
  </si>
  <si>
    <t>DPITT</t>
  </si>
  <si>
    <t>DPOLK</t>
  </si>
  <si>
    <t>DRANDOLPH</t>
  </si>
  <si>
    <t>DRICHMOND</t>
  </si>
  <si>
    <t>DROBESON</t>
  </si>
  <si>
    <t>DROCKINGHAM</t>
  </si>
  <si>
    <t>DROWAN</t>
  </si>
  <si>
    <t>DRUTHERFORD</t>
  </si>
  <si>
    <t>DSAMPSON</t>
  </si>
  <si>
    <t>DSCOTLAND</t>
  </si>
  <si>
    <t>DSTANLY</t>
  </si>
  <si>
    <t>DSTOKES</t>
  </si>
  <si>
    <t>DSURRY</t>
  </si>
  <si>
    <t>DSWAIN</t>
  </si>
  <si>
    <t>DTRANSYLVANIA</t>
  </si>
  <si>
    <t>DTYRRELL</t>
  </si>
  <si>
    <t>DUNION</t>
  </si>
  <si>
    <t>DVANCE</t>
  </si>
  <si>
    <t>DWAKE</t>
  </si>
  <si>
    <t>DWARREN</t>
  </si>
  <si>
    <t>DWASHINGTON</t>
  </si>
  <si>
    <t>DWATAUGA</t>
  </si>
  <si>
    <t>DWAYNE</t>
  </si>
  <si>
    <t>DWILKES</t>
  </si>
  <si>
    <t>DWILSON</t>
  </si>
  <si>
    <t>DYADKIN</t>
  </si>
  <si>
    <t>DYANCEY</t>
  </si>
  <si>
    <t>BETHELEHEM FD-D00008</t>
  </si>
  <si>
    <t>ANSONVILLE FD-D00026</t>
  </si>
  <si>
    <t>CRESTON FD-D00033</t>
  </si>
  <si>
    <t>BATH RESCUE SERVICE DISTRICT-D01361</t>
  </si>
  <si>
    <t>AMMON FD-D00047</t>
  </si>
  <si>
    <t>DOSHER HOSPITAL DIST-D01076</t>
  </si>
  <si>
    <t>ASHEVILLE CITY SCH DIST-D00095</t>
  </si>
  <si>
    <t>BRENDLETOWN FD-D01033</t>
  </si>
  <si>
    <t>ALLEN FD-D00099</t>
  </si>
  <si>
    <t>BETHLEHEM FD-D00123</t>
  </si>
  <si>
    <t>COURTHOUSE FD-D00128</t>
  </si>
  <si>
    <t>ATLANTIC FD-D00131</t>
  </si>
  <si>
    <t>CASVILLE FD-D00158</t>
  </si>
  <si>
    <t>BANDYS FD-D00167</t>
  </si>
  <si>
    <t>BELLS ANNEX FD-D00186</t>
  </si>
  <si>
    <t>BEAR PAW SPECIAL TAX DIST-D00206</t>
  </si>
  <si>
    <t>BELVIDERE FD - F03-D01256</t>
  </si>
  <si>
    <t>BRASSTOWN FD-D00179</t>
  </si>
  <si>
    <t>CLEVELAND COUNTY FD-D00207</t>
  </si>
  <si>
    <t>ACME DELCO FD-D00220</t>
  </si>
  <si>
    <t>LITTLE SWIFT CREEK FIRE DISTRICT-D00245</t>
  </si>
  <si>
    <t>BEAVER DAM FD-D00262</t>
  </si>
  <si>
    <t>GUINEA MILL WATERSHED DIST-D01249</t>
  </si>
  <si>
    <t>AVON FIRE RES &amp; SAN DIST-D00269</t>
  </si>
  <si>
    <t>ARCADIA REEDY CK HAMPTON FD-D00306</t>
  </si>
  <si>
    <t>DAVIE COUNTY FIRE PROTECTION-D01485</t>
  </si>
  <si>
    <t>ALBERTSON FD-D01115</t>
  </si>
  <si>
    <t>BAHAMA FD-D00323</t>
  </si>
  <si>
    <t>CONETOE FD-D00339</t>
  </si>
  <si>
    <t>BEESON CROSSROADS SERV. DIST. FD-D01371</t>
  </si>
  <si>
    <t>BUNN FD-D00364</t>
  </si>
  <si>
    <t>AGRICULTURE CENTER FD-D00380</t>
  </si>
  <si>
    <t>ARBA FD-D00402</t>
  </si>
  <si>
    <t>ALAMANCE FD-D00410</t>
  </si>
  <si>
    <t>ARCOLA FD-D00435</t>
  </si>
  <si>
    <t>ANDERSON CREEK FD-D00449</t>
  </si>
  <si>
    <t>CENTER PIGEON FD-D00472</t>
  </si>
  <si>
    <t>BAT CAVE FD-D00499</t>
  </si>
  <si>
    <t>HOSKIE FD-D00501</t>
  </si>
  <si>
    <t>OCRACOKE MOSQUITO CON TAX-D00503</t>
  </si>
  <si>
    <t>#1 EAST ALEXANDER FD-D00132</t>
  </si>
  <si>
    <t>CASHIERS FPSD-D01466</t>
  </si>
  <si>
    <t>50-210 FD-D00545</t>
  </si>
  <si>
    <t>COMFORT FD-D01382</t>
  </si>
  <si>
    <t>CAPE FEAR FD-D00548</t>
  </si>
  <si>
    <t>CHERRY TREE FD-D00564</t>
  </si>
  <si>
    <t>ALEXIS FD-D00579</t>
  </si>
  <si>
    <t>BURNINGTOWN FD-D01124</t>
  </si>
  <si>
    <t>BIG PINE FD-D01187</t>
  </si>
  <si>
    <t>BEAR GRASS FD-D00588</t>
  </si>
  <si>
    <t>** COUNTY WIDE FD **-D01348</t>
  </si>
  <si>
    <t>FIRE SERVICE A-CHARLOTTE-D01318</t>
  </si>
  <si>
    <t>BAKERSVILLE FD-D00605</t>
  </si>
  <si>
    <t>BADIN LAKE FD-D01084</t>
  </si>
  <si>
    <t>**** ADVANCED LIFE SUPPORT (ALS) ****-D01492</t>
  </si>
  <si>
    <t>CASTALIA FD-D00633</t>
  </si>
  <si>
    <t>COUNTY RURAL FD-D00648</t>
  </si>
  <si>
    <t>GARYSBURG FD-D01174</t>
  </si>
  <si>
    <t>CEDAR GROVE FD-D00654</t>
  </si>
  <si>
    <t>ARAPAHOE FD-D01241</t>
  </si>
  <si>
    <t>**PENDER EMS***-D01176</t>
  </si>
  <si>
    <t>AYDEN FSD-D00691</t>
  </si>
  <si>
    <t>ASHEBORO SCH DIST-D00737</t>
  </si>
  <si>
    <t>CORDOVA FD-D01049</t>
  </si>
  <si>
    <t>ASHPOLE FD-D00748</t>
  </si>
  <si>
    <t>BETHANY FD-D00770</t>
  </si>
  <si>
    <t>ATWELL FD-D00795</t>
  </si>
  <si>
    <t>BILLS CREEK FSD-D00810</t>
  </si>
  <si>
    <t>AUTRYVILLE FD-D00839</t>
  </si>
  <si>
    <t>COUNTY FD-D01089</t>
  </si>
  <si>
    <t>AQUADALE FD-D00851</t>
  </si>
  <si>
    <t>COUNTY SERVICE DIST-D00846</t>
  </si>
  <si>
    <t>ARARAT FD-D00861</t>
  </si>
  <si>
    <t>BALSAM GROVE FD-D00877</t>
  </si>
  <si>
    <t>HEMBY BRIDGE FD-D00886</t>
  </si>
  <si>
    <t>FIRE SERVICE DIST-D01156</t>
  </si>
  <si>
    <t>BLACK RIVER FD-D01194</t>
  </si>
  <si>
    <t>AFTON ELBERON FD-D00920</t>
  </si>
  <si>
    <t>BEAVERDAM FD-D00931</t>
  </si>
  <si>
    <t>AUSTIN FD-D00977</t>
  </si>
  <si>
    <t>BAKERTOWN FD-D00994</t>
  </si>
  <si>
    <t>ARLINGTON FD-D01012</t>
  </si>
  <si>
    <t>BURNSVILLE FD-D01022</t>
  </si>
  <si>
    <t>ALTAMAHAW OSSIPEE FD-D00001</t>
  </si>
  <si>
    <t>CENTRAL ALEXANDER FD-D00010</t>
  </si>
  <si>
    <t>BURNSVILLE FD-D00027</t>
  </si>
  <si>
    <t>DEEP GAP FD-D01211</t>
  </si>
  <si>
    <t>CHOCOWINITY FD-D00044</t>
  </si>
  <si>
    <t>ATKINSON FD-D01281</t>
  </si>
  <si>
    <t>ASHEVILLE SPECIAL FPSD-D01476</t>
  </si>
  <si>
    <t>CARBON CITY FD-D01040</t>
  </si>
  <si>
    <t>COLD WATER FD-D00098</t>
  </si>
  <si>
    <t>COLLETTSVILLE FD-D00120</t>
  </si>
  <si>
    <t>SHILOH FD-D00129</t>
  </si>
  <si>
    <t>BEAUFORT FD-D00133</t>
  </si>
  <si>
    <t>CATAWBA RURAL FD-D00170</t>
  </si>
  <si>
    <t>BENNETT FD-D00194</t>
  </si>
  <si>
    <t>BELLVIEW FD-D00203</t>
  </si>
  <si>
    <t>HAYESVILLE FD-D00180</t>
  </si>
  <si>
    <t>CLEVELAND COUNTY WATER DISTRICT-D01062</t>
  </si>
  <si>
    <t>BOLTON FD-D00221</t>
  </si>
  <si>
    <t>SANDY POINT SPECIAL SERVICE DISTRICT-D01075</t>
  </si>
  <si>
    <t>BETHANY FD-D00261</t>
  </si>
  <si>
    <t>HOG DITCH WATERSHED DIST-D01250</t>
  </si>
  <si>
    <t>BUXTON FIRE RES &amp; SAN DIST-D00270</t>
  </si>
  <si>
    <t>BADIN FD-D01178</t>
  </si>
  <si>
    <t>EAST DUPLIN FD-D00315</t>
  </si>
  <si>
    <t>DURHAM COUNTY FIRE/RESCUE SERV DIST-D01460</t>
  </si>
  <si>
    <t>DAVENPORT FD-D00330</t>
  </si>
  <si>
    <t>BEESON'S CROSS RDS FD-D00346</t>
  </si>
  <si>
    <t>CENTERVILLE FD-D00365</t>
  </si>
  <si>
    <t>ALEXIS  FD-D00381</t>
  </si>
  <si>
    <t>BULLHEAD FD-D00400</t>
  </si>
  <si>
    <t>ALAMANCE FPSD-D01322</t>
  </si>
  <si>
    <t>DARLINGTON FD-D00433</t>
  </si>
  <si>
    <t>ANGIER BLACK RIVER FD-D00452</t>
  </si>
  <si>
    <t>CLYDE FD-D00473</t>
  </si>
  <si>
    <t>BLUE RIDGE FD-D00487</t>
  </si>
  <si>
    <t>UNION FD-D00502</t>
  </si>
  <si>
    <t>ANTIOCH FD-D00505</t>
  </si>
  <si>
    <t>#2 SHEPHERDS FD-D00517</t>
  </si>
  <si>
    <t>HIGHLANDS FPSD-D01489</t>
  </si>
  <si>
    <t>ARCHER LODGE FD-D00519</t>
  </si>
  <si>
    <t>HARGETT'S CROSSROADS FD-D01383</t>
  </si>
  <si>
    <t>CAROLINA TRACE FD-D00550</t>
  </si>
  <si>
    <t>DEEP RUN FD-D00561</t>
  </si>
  <si>
    <t>BOGER CITY FD-D00577</t>
  </si>
  <si>
    <t>CLARKS CHAPEL FD-D01119</t>
  </si>
  <si>
    <t>COUNTRY FD-D01185</t>
  </si>
  <si>
    <t>GOOSE NEST FD-D01389</t>
  </si>
  <si>
    <t>** RESCUE SQUAD **-D01347</t>
  </si>
  <si>
    <t>FIRE SERVICE B-CORNELIUS-D01314</t>
  </si>
  <si>
    <t>BAKERSVILLE SERVICE DIST-D01092</t>
  </si>
  <si>
    <t>LAKE TILLERY FD &amp; RESC SQ DIST-D01144</t>
  </si>
  <si>
    <t>ABERDEEN FD-D00626</t>
  </si>
  <si>
    <t>COOPERS FD-D00643</t>
  </si>
  <si>
    <t>GASTON FD-D01146</t>
  </si>
  <si>
    <t>CHAPEL HILL FD-D00665</t>
  </si>
  <si>
    <t>FLORENCE/WHORTONVILLE FD-D00673</t>
  </si>
  <si>
    <t>ATKINSON FD-D00687</t>
  </si>
  <si>
    <t>BELL ARTHUR FSD-D00692</t>
  </si>
  <si>
    <t>COLUMBUS FD-D00708</t>
  </si>
  <si>
    <t>BENNETT FD-D00734</t>
  </si>
  <si>
    <t>EAST ROCKINGHAM FD-D01048</t>
  </si>
  <si>
    <t>BIG MARSH FD-D00746</t>
  </si>
  <si>
    <t>CASVILLE FD-D00780</t>
  </si>
  <si>
    <t>BOSTIAN HEIGHTS FD-D00796</t>
  </si>
  <si>
    <t>BOSTIC FSD-D00818</t>
  </si>
  <si>
    <t>CLEMENT FD-D00838</t>
  </si>
  <si>
    <t>BADIN-YADKIN FD-D01160</t>
  </si>
  <si>
    <t>KING FD-D00843</t>
  </si>
  <si>
    <t>BANNERTOWN FD-D00862</t>
  </si>
  <si>
    <t>BREVARD FD-D00878</t>
  </si>
  <si>
    <t>SPRINGS FD-D01233</t>
  </si>
  <si>
    <t>RESEARCH TRIANGLE PARK DIST-D00912</t>
  </si>
  <si>
    <t>ARCOLA FD-D00924</t>
  </si>
  <si>
    <t>BEECH MOUNTAIN SERVICE DIST-D01218</t>
  </si>
  <si>
    <t>ARRINGTON FD-D00945</t>
  </si>
  <si>
    <t>BOOMER FD-D00975</t>
  </si>
  <si>
    <t>BEULAH FD-D01000</t>
  </si>
  <si>
    <t>BOONVILLE FD-D01013</t>
  </si>
  <si>
    <t>CLEARMONT FD-D01025</t>
  </si>
  <si>
    <t>E. ALAMANCE FD-D00002</t>
  </si>
  <si>
    <t>EAST ALEXANDER FD-D00017</t>
  </si>
  <si>
    <t>GULLEDGE FD-D00032</t>
  </si>
  <si>
    <t>FLEETWOOD FD-D00034</t>
  </si>
  <si>
    <t>CHOCOWINITY RESCUE SERVICE DISTRICT-D01364</t>
  </si>
  <si>
    <t>BAY TREE FD-D00062</t>
  </si>
  <si>
    <t>ASHEVILLE SUBURBAN FPSD-D01470</t>
  </si>
  <si>
    <t>CHESTERFIELD FD-D01034</t>
  </si>
  <si>
    <t>CONCORD RURAL FD-D01282</t>
  </si>
  <si>
    <t>GAMEWELL FD-D00116</t>
  </si>
  <si>
    <t>SOUTH MILLS FD-D00127</t>
  </si>
  <si>
    <t>BEAUFORT RES SQ DIST-D00152</t>
  </si>
  <si>
    <t>CLAREMONT RURAL FD-D00169</t>
  </si>
  <si>
    <t>BONLEE FD-D00189</t>
  </si>
  <si>
    <t>BRASSTOWN FD-D00198</t>
  </si>
  <si>
    <t>SHOOTING CREEK FD-D00181</t>
  </si>
  <si>
    <t>BRUNSWICK FD-D00223</t>
  </si>
  <si>
    <t>TOWNSHIP NUMBER FIVE FIRE DISTRICT-D00239</t>
  </si>
  <si>
    <t>BONNIE DOONE FD-D01379</t>
  </si>
  <si>
    <t>MOYOCK WATERSHED DIST-D01251</t>
  </si>
  <si>
    <t>CENTRAL FD-D00286</t>
  </si>
  <si>
    <t>FRANKLIN FD-D01171</t>
  </si>
  <si>
    <t>DURHAM COUNTY FIRE/RESCUE SERV DIST-RTP SPECIAL-D01461</t>
  </si>
  <si>
    <t>HARRISON FD-D00328</t>
  </si>
  <si>
    <t>BELEWS CREEK FD-D00354</t>
  </si>
  <si>
    <t>CENTRAL FRANKLIN FD-D00366</t>
  </si>
  <si>
    <t>CHAPEL GROVE FD-D00382</t>
  </si>
  <si>
    <t>CASTORIA FD-D00408</t>
  </si>
  <si>
    <t>CLIMAX FD-D00412</t>
  </si>
  <si>
    <t>DAVIE FD-D00436</t>
  </si>
  <si>
    <t>AVERASBORO SCH DIST-D00469</t>
  </si>
  <si>
    <t>CRABTREE IRON DUFF SER DIST-D00476</t>
  </si>
  <si>
    <t>DANA FD-D00495</t>
  </si>
  <si>
    <t>WOODLAND FD-D01229</t>
  </si>
  <si>
    <t>#3 MOUNT MOURNE FD-D00515</t>
  </si>
  <si>
    <t>BANNER FD-D00520</t>
  </si>
  <si>
    <t>POLLOCKSVILLE FD-D01384</t>
  </si>
  <si>
    <t>CLEARWATER FD-D01286</t>
  </si>
  <si>
    <t>GLOBAL TRANSPARK FD-D01279</t>
  </si>
  <si>
    <t>CROUSE FD-D00580</t>
  </si>
  <si>
    <t>COWEE FD-D01125</t>
  </si>
  <si>
    <t>EBBS CHAPEL FD-D00585</t>
  </si>
  <si>
    <t>GRIFFIN FD-D00589</t>
  </si>
  <si>
    <t>FIRE SERVICE C-DAVIDSON-D01315</t>
  </si>
  <si>
    <t>BRADSHAW FD-D00606</t>
  </si>
  <si>
    <t>CARTHAGE FD-D00622</t>
  </si>
  <si>
    <t>DAVENPORT FD-D00647</t>
  </si>
  <si>
    <t>JACKSON FD-D01086</t>
  </si>
  <si>
    <t>CHAPEL HILL SD-D00660</t>
  </si>
  <si>
    <t>GOOSE CREEK ISLAND FD-D01368</t>
  </si>
  <si>
    <t>HAMPSTEAD FD-D00688</t>
  </si>
  <si>
    <t>BELVOIR FSD-D01297</t>
  </si>
  <si>
    <t>CLIMAX FD-D00720</t>
  </si>
  <si>
    <t>MOUNTAIN CREEK FD-D01051</t>
  </si>
  <si>
    <t>BRITTS FD-D00763</t>
  </si>
  <si>
    <t>DRAPER - QUALIFIED INDUSTRY FD-D01275</t>
  </si>
  <si>
    <t>CLEVELAND COMMUNITY FD-D00794</t>
  </si>
  <si>
    <t>BROAD RIVER FSD-D01350</t>
  </si>
  <si>
    <t>CLINTON FD-D00837</t>
  </si>
  <si>
    <t>BETHANY FD-D00857</t>
  </si>
  <si>
    <t>RURAL HALL FD-D00844</t>
  </si>
  <si>
    <t>CC-CAMP FD-D00863</t>
  </si>
  <si>
    <t>CEDAR MOUNTAIN FD-D00879</t>
  </si>
  <si>
    <t>STALLINGS FD-D00887</t>
  </si>
  <si>
    <t>RURAL FD-D01106</t>
  </si>
  <si>
    <t>CENTRAL WARREN FD-D00916</t>
  </si>
  <si>
    <t>BLOWING ROCK FD-D00932</t>
  </si>
  <si>
    <t>BELFAST FD-D00949</t>
  </si>
  <si>
    <t>BROADWAY FD-D00969</t>
  </si>
  <si>
    <t>BLACK CREEK FD-D01006</t>
  </si>
  <si>
    <t>BUCK SHOALS FD-D01019</t>
  </si>
  <si>
    <t>DOUBLE ISLAND FD-D01026</t>
  </si>
  <si>
    <t>E.M. HOLT FD-D00009</t>
  </si>
  <si>
    <t>ELLENDALE FD-D00020</t>
  </si>
  <si>
    <t>LANESBORO FD-D00029</t>
  </si>
  <si>
    <t>GLENDALE SPRINGS FD-D00035</t>
  </si>
  <si>
    <t>LONG ACRE RESCUE SERVICE DISTRICT-D01362</t>
  </si>
  <si>
    <t>BLADENBORO RURAL FD-D00055</t>
  </si>
  <si>
    <t>BARNARDSVILLE FPSD-D01471</t>
  </si>
  <si>
    <t>DROWNING CREEK FD-D01044</t>
  </si>
  <si>
    <t>FLOWES STORE FD-D00108</t>
  </si>
  <si>
    <t>GRACE CHAPEL FD-D00119</t>
  </si>
  <si>
    <t>BEAUFORT WATER DIST-D01291</t>
  </si>
  <si>
    <t>CONOVER RURAL FD-D00164</t>
  </si>
  <si>
    <t>CENTRAL CHATHAM FD-D00183</t>
  </si>
  <si>
    <t>CULBERSON FD-D01206</t>
  </si>
  <si>
    <t>WARNE FD-D00182</t>
  </si>
  <si>
    <t>LATTIMORE FD-D00210</t>
  </si>
  <si>
    <t>BUCKHEAD FD-D00222</t>
  </si>
  <si>
    <t>TOWNSHIP NUMBER NINE FIRE DISTRICT-D00244</t>
  </si>
  <si>
    <t>COTTON FD-D00246</t>
  </si>
  <si>
    <t>NORTHWEST WATERSHED DIST-D01252</t>
  </si>
  <si>
    <t>COLINGTON FIRE &amp; SAN DIST-D00271</t>
  </si>
  <si>
    <t>CHURCHLAND FD-D00307</t>
  </si>
  <si>
    <t>GLISSON FD-D00313</t>
  </si>
  <si>
    <t>ENO FD-D00321</t>
  </si>
  <si>
    <t>HEARTSEASE FD-D00331</t>
  </si>
  <si>
    <t>CITY VIEW FD-D00348</t>
  </si>
  <si>
    <t>EPSOM FD-D00368</t>
  </si>
  <si>
    <t>CHESTNUT RIDGE FD-D00383</t>
  </si>
  <si>
    <t>CONTENTNEA FD-D00405</t>
  </si>
  <si>
    <t>CLIMAX FPSD-D01323</t>
  </si>
  <si>
    <t>ENFIELD FD-D00437</t>
  </si>
  <si>
    <t>BANNER FD-D01283</t>
  </si>
  <si>
    <t>CRUSO FIRE SER DIST-D00477</t>
  </si>
  <si>
    <t>EDNEYVILLE FD-D00489</t>
  </si>
  <si>
    <t>HILLCREST FD-D00512</t>
  </si>
  <si>
    <t>#4 COUNTY FD-D00516</t>
  </si>
  <si>
    <t>BENTONVILLE FD-D00521</t>
  </si>
  <si>
    <t>ROCK CREEK FD-D00504</t>
  </si>
  <si>
    <t>DEEP RIVER FD-D00551</t>
  </si>
  <si>
    <t>DENVER FD-D00574</t>
  </si>
  <si>
    <t>CULLA FD-D01121</t>
  </si>
  <si>
    <t>JUPITER FD-D00586</t>
  </si>
  <si>
    <t>HAMILTON FD-D00590</t>
  </si>
  <si>
    <t>ASHFORD / NORTH COVE FD-D01150</t>
  </si>
  <si>
    <t>FIRE SERVICE D-HUNTERSVILLE-D01316</t>
  </si>
  <si>
    <t>BRADSHAW SERVICE DIST-D01093</t>
  </si>
  <si>
    <t>CRAINS CREEK FD-D00627</t>
  </si>
  <si>
    <t>FERRELLS FD-D00640</t>
  </si>
  <si>
    <t>LASKER FD-D01166</t>
  </si>
  <si>
    <t>DAMASCUS FD-D00667</t>
  </si>
  <si>
    <t>GRANTSBORO/SILVERHILL FD-D00672</t>
  </si>
  <si>
    <t>LONG CREEK GRADY FD-D00684</t>
  </si>
  <si>
    <t>BETHEL FSD-D01296</t>
  </si>
  <si>
    <t>COLERIDGE-ERECT FD-D00732</t>
  </si>
  <si>
    <t>NORTHSIDE FD-D01050</t>
  </si>
  <si>
    <t>DEEP BRANCH FD-D00759</t>
  </si>
  <si>
    <t>DRAPER RURAL FD-D01190</t>
  </si>
  <si>
    <t>EAST GOLD HILL FD-D00798</t>
  </si>
  <si>
    <t>CHERRY MOUNTAIN FSD-D00813</t>
  </si>
  <si>
    <t>CLINTON SCH DIST-D00824</t>
  </si>
  <si>
    <t>CENTER RURAL FD-D00848</t>
  </si>
  <si>
    <t>WALNUT COVE FD-D00845</t>
  </si>
  <si>
    <t>CENTRAL FD-D00864</t>
  </si>
  <si>
    <t>CONNESTEE FD-D00880</t>
  </si>
  <si>
    <t>WAXHAW FD-D01234</t>
  </si>
  <si>
    <t>CHURCHHILL-FIVE FORKS FD-D00917</t>
  </si>
  <si>
    <t>BOONE FD-D00930</t>
  </si>
  <si>
    <t>BOON HILL FD-D00968</t>
  </si>
  <si>
    <t>BRUSHY MOUNTAIN FD-D00989</t>
  </si>
  <si>
    <t>CONTENTNEA FD-D01001</t>
  </si>
  <si>
    <t>COURTNEY FD-D01014</t>
  </si>
  <si>
    <t>EGYPT / RAMSEYTOWN FD-D01024</t>
  </si>
  <si>
    <t>ELI WHITNEY/87 SOUTH FD-D00014</t>
  </si>
  <si>
    <t>HIDDENITE FD-D00018</t>
  </si>
  <si>
    <t>LILESVILLE FD-D00030</t>
  </si>
  <si>
    <t>JEFFERSON FD-D00038</t>
  </si>
  <si>
    <t>NORTHSIDE FD-D00043</t>
  </si>
  <si>
    <t>CARVERS CREEK FD-D00048</t>
  </si>
  <si>
    <t>BROAD RIVER FPSD-D00064</t>
  </si>
  <si>
    <t>ENOLA FD-D01043</t>
  </si>
  <si>
    <t>GEORGEVILLE FD-D00107</t>
  </si>
  <si>
    <t>GUNPOWDER FD-D00124</t>
  </si>
  <si>
    <t>BROAD &amp; GALES CK RES DIST-D00153</t>
  </si>
  <si>
    <t>COOKSVILLE FD-D00175</t>
  </si>
  <si>
    <t>CIRCLE CITY FD-D00185</t>
  </si>
  <si>
    <t>GRAPE CREEK FD-D01207</t>
  </si>
  <si>
    <t>RIPPY FD-D00211</t>
  </si>
  <si>
    <t>CERRO GORDO FD-D00224</t>
  </si>
  <si>
    <t>TOWNSHIP NUMBER ONE FIRE DISTRICT-D00236</t>
  </si>
  <si>
    <t>CUMBERLAND ROAD FD-D00247</t>
  </si>
  <si>
    <t>OCEAN SANDS NORTH CROWN POINT WATERSHED DIST-D01487</t>
  </si>
  <si>
    <t>EAST LAKE SAN DIST-D00284</t>
  </si>
  <si>
    <t>CLEMMONS FD-D01172</t>
  </si>
  <si>
    <t>NORTHEAST FD-D01198</t>
  </si>
  <si>
    <t>LEBANON FD-D00318</t>
  </si>
  <si>
    <t>LEGGETT FD-D00336</t>
  </si>
  <si>
    <t>CLEMMONS FD-D00352</t>
  </si>
  <si>
    <t>FRANKLINTON FD (N W FRANKLIN)-D00367</t>
  </si>
  <si>
    <t>COMMUNITY FD-D00384</t>
  </si>
  <si>
    <t>FORT RUN FD-D00406</t>
  </si>
  <si>
    <t>COLFAX FD-D00413</t>
  </si>
  <si>
    <t>HALIFAX FD-D00439</t>
  </si>
  <si>
    <t>BENHAVEN FD-D00451</t>
  </si>
  <si>
    <t>EAGLES NEST FIRE SERVICE DIST-D01402</t>
  </si>
  <si>
    <t>ETOWAH / HORSESHOE FD-D00490</t>
  </si>
  <si>
    <t>NORTH RAEFORD FD-D00509</t>
  </si>
  <si>
    <t>#5 B&amp;F FD-D01230</t>
  </si>
  <si>
    <t>BEULAH FD-D00522</t>
  </si>
  <si>
    <t>TRENTON FD-D01385</t>
  </si>
  <si>
    <t>LEMON SPRINGS FD-D00552</t>
  </si>
  <si>
    <t>EAST LINCOLN FD-D00576</t>
  </si>
  <si>
    <t>FRANKLIN FD-D01118</t>
  </si>
  <si>
    <t>LAUREL FD-D01184</t>
  </si>
  <si>
    <t>JAMESVILLE FD-D00591</t>
  </si>
  <si>
    <t>FIRE SERVICE F-MINT HILL FD-D01317</t>
  </si>
  <si>
    <t>FORK MOUNTAIN FD-D00608</t>
  </si>
  <si>
    <t>GREEN HORNET FD-D00636</t>
  </si>
  <si>
    <t>RICH SQUARE FD-D01087</t>
  </si>
  <si>
    <t>EFLAND FD-D00655</t>
  </si>
  <si>
    <t>OLYMPIA FD-D01223</t>
  </si>
  <si>
    <t>MAPLE HILL FD-D00682</t>
  </si>
  <si>
    <t>BLACK JACK FSD-D00693</t>
  </si>
  <si>
    <t>GREEN CREEK FD-D00709</t>
  </si>
  <si>
    <t>EASTSIDE FD-D00723</t>
  </si>
  <si>
    <t>NORTHSIDE II FD-D01111</t>
  </si>
  <si>
    <t>EAST HOWELLSVILLE FD-D00756</t>
  </si>
  <si>
    <t>HUNTSVILLE FD-D00772</t>
  </si>
  <si>
    <t>EAST LANDIS FD-D00807</t>
  </si>
  <si>
    <t>CHIMNEY ROCK FSD-D00808</t>
  </si>
  <si>
    <t>COHARIE FD-D00832</t>
  </si>
  <si>
    <t>EAST SIDE FD-D00852</t>
  </si>
  <si>
    <t>ELKIN SCH DIST-D01059</t>
  </si>
  <si>
    <t>LAKE TOXAWAY FD-D00882</t>
  </si>
  <si>
    <t>WESLEY CHAPEL FD-D01168</t>
  </si>
  <si>
    <t>DREWY FD-D00922</t>
  </si>
  <si>
    <t>COVE CREEK FD-D00935</t>
  </si>
  <si>
    <t>DUDLEY FD-D00942</t>
  </si>
  <si>
    <t>BUCK SHOALS FD-D00990</t>
  </si>
  <si>
    <t>CROSSROADS FD-D00995</t>
  </si>
  <si>
    <t>EAST BEND FD-D01015</t>
  </si>
  <si>
    <t>NEWDALE FD-D01027</t>
  </si>
  <si>
    <t>ELON FD-D00003</t>
  </si>
  <si>
    <t>SUGAR LOAF FD-D00019</t>
  </si>
  <si>
    <t>MORVEN FD-D00031</t>
  </si>
  <si>
    <t>LANSING FD-D00036</t>
  </si>
  <si>
    <t>PANTEGO RESCUE SERVICE DISTRICT-D01365</t>
  </si>
  <si>
    <t>CLARKTON FD-D00049</t>
  </si>
  <si>
    <t>EAST BUNCOMBE FPSD-D00065</t>
  </si>
  <si>
    <t>GEORGE HILDEBRAN FD-D01035</t>
  </si>
  <si>
    <t>GOLD HILL FD-D00111</t>
  </si>
  <si>
    <t>KINGS CREEK FD-D00122</t>
  </si>
  <si>
    <t>BROAD &amp; GALES FD-D00134</t>
  </si>
  <si>
    <t>HICKORY RURAL FD-D01214</t>
  </si>
  <si>
    <t>GOLDSTON - GULF SAN DIST-D00195</t>
  </si>
  <si>
    <t>HANGINGDOG FD-D00197</t>
  </si>
  <si>
    <t>COLE'S FD-D00225</t>
  </si>
  <si>
    <t>TOWNSHIP NUMBER SEVEN FIRE DISTRICT-D00241</t>
  </si>
  <si>
    <t>EASTOVER FD-D00260</t>
  </si>
  <si>
    <t>OCEAN SANDS WATER/SEWER DIST-D00267</t>
  </si>
  <si>
    <t>FRISCO FIRE RES &amp; SAN DIST-D00272</t>
  </si>
  <si>
    <t>FAIRGROVE FD-D00294</t>
  </si>
  <si>
    <t>OAK WOLFE FD-D00312</t>
  </si>
  <si>
    <t>NEW HOPE FD-D00322</t>
  </si>
  <si>
    <t>LEWIS FD-D00338</t>
  </si>
  <si>
    <t>FOREST HILL FD-D00351</t>
  </si>
  <si>
    <t>GOLD SAND FD-D00369</t>
  </si>
  <si>
    <t>CROUSE FD-D00385</t>
  </si>
  <si>
    <t>JASON FD-D00407</t>
  </si>
  <si>
    <t>COLFAX FPSD-D01324</t>
  </si>
  <si>
    <t>HALIFAX SD (COUNTY SCHOOL TAX)-D01488</t>
  </si>
  <si>
    <t>BOONE TR EMER-D00466</t>
  </si>
  <si>
    <t>EAST CANTON FD-D01456</t>
  </si>
  <si>
    <t>FLETCHER FD-D00491</t>
  </si>
  <si>
    <t>NORTH SCOTLAND FD-D01271</t>
  </si>
  <si>
    <t>MOORESVILLE SCH DIST-D00518</t>
  </si>
  <si>
    <t>BLACKMON'S X-RDS FD-D00523</t>
  </si>
  <si>
    <t>WYSE FORK FD-D01394</t>
  </si>
  <si>
    <t>NORTHVIEW FD-D00553</t>
  </si>
  <si>
    <t>MOSELEY HALL FD-D00565</t>
  </si>
  <si>
    <t>HOWARDS CREEK FD-D00570</t>
  </si>
  <si>
    <t>HIGHLANDS FD-D01127</t>
  </si>
  <si>
    <t>MARS HILL FD-D00584</t>
  </si>
  <si>
    <t>ROANOKE FD-D00593</t>
  </si>
  <si>
    <t>CROOKED CREEK FD-D01204</t>
  </si>
  <si>
    <t>FORK MOUNTAIN SERVICE DIST-D00602</t>
  </si>
  <si>
    <t>CYPRESS POINTE FD-D01273</t>
  </si>
  <si>
    <t>HARRISON FD-D00637</t>
  </si>
  <si>
    <t>ROANOKE WILDWOOD (A) FD-D01165</t>
  </si>
  <si>
    <t>ENO FD-D00653</t>
  </si>
  <si>
    <t>REELSBORO FD-D00671</t>
  </si>
  <si>
    <t>NORTHEAST PENDER FD-D00690</t>
  </si>
  <si>
    <t>CAROLINA FSD-D00704</t>
  </si>
  <si>
    <t>HARMON FIELD REC DIST-D00717</t>
  </si>
  <si>
    <t>FAIRGROVE FD-D00718</t>
  </si>
  <si>
    <t>EVANS CROSSROADS FD-D01064</t>
  </si>
  <si>
    <t>JACOBS CREEK FD-D00781</t>
  </si>
  <si>
    <t>EAST ROWAN FD-D00805</t>
  </si>
  <si>
    <t>CLIFFSIDE FSD-D00816</t>
  </si>
  <si>
    <t>FRANKLIN FD-D00828</t>
  </si>
  <si>
    <t>ENDY FD-D00849</t>
  </si>
  <si>
    <t>FOUR-WAY FD-D00865</t>
  </si>
  <si>
    <t>LITTLE RIVER FD-D00883</t>
  </si>
  <si>
    <t>HAWTREE FD-D00913</t>
  </si>
  <si>
    <t>COVE CREEK SERVICE DIST-D01219</t>
  </si>
  <si>
    <t>ELROY FD-D00956</t>
  </si>
  <si>
    <t>CHAMPION FD-D00976</t>
  </si>
  <si>
    <t>EAST NASH FD-D01007</t>
  </si>
  <si>
    <t>FALL CREEK FD-D01017</t>
  </si>
  <si>
    <t>PENSACOLA FD-D01029</t>
  </si>
  <si>
    <t>FAUCETTE FD-D00023</t>
  </si>
  <si>
    <t>VASHTI FD-D00025</t>
  </si>
  <si>
    <t>WADESBORO FD-D00028</t>
  </si>
  <si>
    <t>LAUREL SPRINGS FD-D00040</t>
  </si>
  <si>
    <t>RICHLAND FD-D00045</t>
  </si>
  <si>
    <t>DUBLIN FD-D00050</t>
  </si>
  <si>
    <t>ENKA-CANDLER FPSD-D01472</t>
  </si>
  <si>
    <t>GLEN ALPINE EAST SHORES FD-D01200</t>
  </si>
  <si>
    <t>HARRISBURG FD-D00102</t>
  </si>
  <si>
    <t>LITTLE RIVER FD-D00117</t>
  </si>
  <si>
    <t>CEDAR ISLAND FD-D00136</t>
  </si>
  <si>
    <t>LONG VIEW RURAL FD-D00171</t>
  </si>
  <si>
    <t>GOLDSTON FD-D00184</t>
  </si>
  <si>
    <t>HIWASSEE DAM FD-D00327</t>
  </si>
  <si>
    <t>COLUMBUS RESCUE DIST-D01147</t>
  </si>
  <si>
    <t>TOWNSHIP NUMBER SIX FIRE DISTRICT-D00240</t>
  </si>
  <si>
    <t>GODWIN / FALCON FD-D00258</t>
  </si>
  <si>
    <t>WHALEHEAD SOLID WASTE DIST-D01289</t>
  </si>
  <si>
    <t>HATTERAS FIRE RES &amp; SAN DIST COMMUNITY CENTER-D00273</t>
  </si>
  <si>
    <t>GRIFFITH FD-D00302</t>
  </si>
  <si>
    <t>SARECTA FD-D00314</t>
  </si>
  <si>
    <t>REDWOOD FD-D00320</t>
  </si>
  <si>
    <t>MACCLESFIELD FD-D00335</t>
  </si>
  <si>
    <t>GRIFFITH FD-D00356</t>
  </si>
  <si>
    <t>HOPKINS FD-D00370</t>
  </si>
  <si>
    <t>EAST GAST FD-D00386</t>
  </si>
  <si>
    <t>LITTLE CREEK FD-D00404</t>
  </si>
  <si>
    <t>DEEP RIVER FD-D00414</t>
  </si>
  <si>
    <t>HOBGOOD FD-D00438</t>
  </si>
  <si>
    <t>BUIES CREEK FD-D00453</t>
  </si>
  <si>
    <t>FINES CREEK FIRE SER DIST-D00484</t>
  </si>
  <si>
    <t>GERTON FD-D00496</t>
  </si>
  <si>
    <t>PINE HILL FD-D00514</t>
  </si>
  <si>
    <t>BOON HILL FD-D00524</t>
  </si>
  <si>
    <t>NORTHWEST POCKET FD-D00555</t>
  </si>
  <si>
    <t>NORTH LENOIR FD-D00558</t>
  </si>
  <si>
    <t>NORTH 321 FD-D00573</t>
  </si>
  <si>
    <t>MOUNTAIN VALLEY FD-D01128</t>
  </si>
  <si>
    <t>SANDY MUSH #9 FD-D00587</t>
  </si>
  <si>
    <t>WILLIAMSTON / SKEWARKEE FD-D00594</t>
  </si>
  <si>
    <t>DYSARTSVILLE FD-D00600</t>
  </si>
  <si>
    <t>HERRELL FD-D00610</t>
  </si>
  <si>
    <t>EAGLE SPRINGS FD-D00625</t>
  </si>
  <si>
    <t>MIDDLESEX FD-D00642</t>
  </si>
  <si>
    <t>ROANOKE WILDWOOD (B) FD-D01085</t>
  </si>
  <si>
    <t>LITTLE RIVER FD-D00658</t>
  </si>
  <si>
    <t>SOUTHEAST FD-D01113</t>
  </si>
  <si>
    <t>PENDER CENTRAL FD-D00680</t>
  </si>
  <si>
    <t>CLARKS NECK FSD-D00694</t>
  </si>
  <si>
    <t>MILL SPRINGS (WHITE OAK) FD-D00710</t>
  </si>
  <si>
    <t>FARMER FD-D00735</t>
  </si>
  <si>
    <t>JACOBS SWAMP FD-D00762</t>
  </si>
  <si>
    <t>LEAKSVILLE RURAL FD-D01191</t>
  </si>
  <si>
    <t>ELLIS FD-D00792</t>
  </si>
  <si>
    <t>CLIFFSIDE SANITATION DIST-D00823</t>
  </si>
  <si>
    <t>GARLAND FD-D00840</t>
  </si>
  <si>
    <t>MILLINGPORT FD-D00858</t>
  </si>
  <si>
    <t>FRANKLIN FD-D00866</t>
  </si>
  <si>
    <t>NORTH TRANSYLVANIA FD-D00884</t>
  </si>
  <si>
    <t>INEZ FD-D01212</t>
  </si>
  <si>
    <t>DEEP GAP FD-D00928</t>
  </si>
  <si>
    <t>GRANTHAM FD-D00941</t>
  </si>
  <si>
    <t>CRICKET FD-D00987</t>
  </si>
  <si>
    <t>GREEN HORNET FD-D00996</t>
  </si>
  <si>
    <t>FORBUSH FD-D01016</t>
  </si>
  <si>
    <t>SOUTH TOE FD-D01028</t>
  </si>
  <si>
    <t>HAW RIVER FD-D00022</t>
  </si>
  <si>
    <t>WITTENBURG FD-D00024</t>
  </si>
  <si>
    <t>NEW RIVER FD-D01117</t>
  </si>
  <si>
    <t>WASHINGTON RESCUE SERVICE DISTRICT-D01366</t>
  </si>
  <si>
    <t>EAST ARCADIA FD-D00051</t>
  </si>
  <si>
    <t>FAIRVIEW FPSD-D01473</t>
  </si>
  <si>
    <t>GLEN ALPINE FD-D01042</t>
  </si>
  <si>
    <t>JACKSON PARK FD-D00097</t>
  </si>
  <si>
    <t>NORTH CALDWELL FD-D00125</t>
  </si>
  <si>
    <t>DAVIS FD-D00137</t>
  </si>
  <si>
    <t>MAIDEN RURAL FD-D00168</t>
  </si>
  <si>
    <t>HOPE FD-D00192</t>
  </si>
  <si>
    <t>HOT HOUSE - WOLF CREEK FD-D01263</t>
  </si>
  <si>
    <t>EAST COLUMBUS FD-D01377</t>
  </si>
  <si>
    <t>TOWNSHIP NUMBER THREE FIRE DISTRICT-D00238</t>
  </si>
  <si>
    <t>GRAYS CREEK FD-D00253</t>
  </si>
  <si>
    <t>WHALEHEAD WATERSHED DIST-D01253</t>
  </si>
  <si>
    <t>KILL DEVIL HILLS OUT FIRE &amp; SAN DIST-D00276</t>
  </si>
  <si>
    <t>GUMTREE FD-D00299</t>
  </si>
  <si>
    <t>STACY BRITT FD-D01116</t>
  </si>
  <si>
    <t>PINTAIN FD-D01231</t>
  </si>
  <si>
    <t>GUMTREE FD-D00353</t>
  </si>
  <si>
    <t>JUSTICE FD-D00371</t>
  </si>
  <si>
    <t>HIGH SHOALS FD-D00387</t>
  </si>
  <si>
    <t>MAURY FD-D00401</t>
  </si>
  <si>
    <t>DEEP RIVER FPSD-D01325</t>
  </si>
  <si>
    <t>LITTLETON FD-D01167</t>
  </si>
  <si>
    <t>COATS-GROVE FD-D00460</t>
  </si>
  <si>
    <t>FOREST PARK RD MAINTENANCE-D01130</t>
  </si>
  <si>
    <t>GREEN RIVER FD-D00492</t>
  </si>
  <si>
    <t>PUPPY CREEK FD-D00510</t>
  </si>
  <si>
    <t>BROGDEN FD-D00525</t>
  </si>
  <si>
    <t>TRAMWAY FD-D00554</t>
  </si>
  <si>
    <t>SAND HILL FD-D00563</t>
  </si>
  <si>
    <t>NORTH BROOK FD-D00575</t>
  </si>
  <si>
    <t>NANTAHALA FD-D01126</t>
  </si>
  <si>
    <t>SMOKEY MOUNTAIN FD-D00583</t>
  </si>
  <si>
    <t>GLENWOOD FD-D00597</t>
  </si>
  <si>
    <t>EASTWOOD FD-D00619</t>
  </si>
  <si>
    <t>MOMEYER FD-D00638</t>
  </si>
  <si>
    <t>SEABOARD FD-D01189</t>
  </si>
  <si>
    <t>NEW HOPE FD-D00656</t>
  </si>
  <si>
    <t>TRIANGLE FD-D01221</t>
  </si>
  <si>
    <t>PENDERLEA FD-D00686</t>
  </si>
  <si>
    <t>EASTERN PINES FSD-D00695</t>
  </si>
  <si>
    <t>SALUDA FD-D00711</t>
  </si>
  <si>
    <t>FRANKLINVILLE FD-D00733</t>
  </si>
  <si>
    <t>KINGSDALE FD-D00760</t>
  </si>
  <si>
    <t>MADISON-MAYODAN FD-D00782</t>
  </si>
  <si>
    <t>ENOCHVILLE FD-D00785</t>
  </si>
  <si>
    <t>COUNTY CONTRACTED FSD-D00822</t>
  </si>
  <si>
    <t>GODWIN-FALCON FD-D00831</t>
  </si>
  <si>
    <t>NEW LONDON FD-D00854</t>
  </si>
  <si>
    <t>JOTUM-DOWN FD-D00867</t>
  </si>
  <si>
    <t>ROSMAN FD-D00885</t>
  </si>
  <si>
    <t>LITTLETON FD-D01170</t>
  </si>
  <si>
    <t>FALL CREEK SERV DIST-D01393</t>
  </si>
  <si>
    <t>INDIAN SPRINGS FD-D00962</t>
  </si>
  <si>
    <t>FERGUSON FD-D00986</t>
  </si>
  <si>
    <t>LEE WOODARD FD-D01002</t>
  </si>
  <si>
    <t>LONE HICKORY FD-D01018</t>
  </si>
  <si>
    <t>WEST YANCEY FD-D01023</t>
  </si>
  <si>
    <t>NORTH CENTRAL ALAMANCE FD-D00011</t>
  </si>
  <si>
    <t>POND MOUNTAIN FD-D00041</t>
  </si>
  <si>
    <t>ELIZABETHTOWN RURAL FD-D00058</t>
  </si>
  <si>
    <t>FRENCH BROAD FPSD-D01475</t>
  </si>
  <si>
    <t>GLEN ALPINE POWERHOUSE NORTH FD-D01319</t>
  </si>
  <si>
    <t>KANNAPOLIS RURAL FD-D00096</t>
  </si>
  <si>
    <t>NORTH CATAWBA FD-D00113</t>
  </si>
  <si>
    <t>HARKERS ISLAND FD-D00138</t>
  </si>
  <si>
    <t>MTN VIEW FD-D00161</t>
  </si>
  <si>
    <t>MONCURE FD-D00190</t>
  </si>
  <si>
    <t>MARTINS CREEK FD-D00201</t>
  </si>
  <si>
    <t>EVERGREEN FD-D01320</t>
  </si>
  <si>
    <t>TRI-COMMUNITY FIRE DISTRICT-D00237</t>
  </si>
  <si>
    <t>LAFAYETTE FD-D01380</t>
  </si>
  <si>
    <t>MANNS HARBOR FIRE &amp; SAN DIST-D00274</t>
  </si>
  <si>
    <t>HASTY FD-D00288</t>
  </si>
  <si>
    <t>PRINCEVILLE FD-D00332</t>
  </si>
  <si>
    <t>HORNEYTOWN FD-D00349</t>
  </si>
  <si>
    <t>MITCHINERS FD (MITCHINERS CR)-D00373</t>
  </si>
  <si>
    <t>HUGHS POND FD-D00388</t>
  </si>
  <si>
    <t>RAINBOW FD-D00399</t>
  </si>
  <si>
    <t>DISTRICT 13 FD-D00426</t>
  </si>
  <si>
    <t>CRAINS CREEK FD-D00455</t>
  </si>
  <si>
    <t>FOX RUN ROAD MAINTENANCE-D01154</t>
  </si>
  <si>
    <t>MILLS RIVER FD-D00494</t>
  </si>
  <si>
    <t>ROCKFISH FD-D00511</t>
  </si>
  <si>
    <t>CLAYTEX FD-D00526</t>
  </si>
  <si>
    <t>WEST SANFORD FD-D00556</t>
  </si>
  <si>
    <t>SANDY BOTTOM FD-D00560</t>
  </si>
  <si>
    <t>PUMPKIN CENTER FD-D00572</t>
  </si>
  <si>
    <t>OTTO FD-D01120</t>
  </si>
  <si>
    <t>SPRING CREEK FD-D01205</t>
  </si>
  <si>
    <t>HANKINS / NORTHFORK FD-D01202</t>
  </si>
  <si>
    <t>PARKWAY FD-D00604</t>
  </si>
  <si>
    <t>HIGHFALLS FD-D00624</t>
  </si>
  <si>
    <t>N S GULLEY FD-D00641</t>
  </si>
  <si>
    <t>WOODLAND FD-D01228</t>
  </si>
  <si>
    <t>ORANGE GROVE FD-D00657</t>
  </si>
  <si>
    <t>VANDEMERE FD-D01243</t>
  </si>
  <si>
    <t>PENDERLEA-DUPLIN FD-D01260</t>
  </si>
  <si>
    <t>EMS (RESCUE)-D01175</t>
  </si>
  <si>
    <t>SALUDA SCH DIST-D00714</t>
  </si>
  <si>
    <t>GUIL-RAND FD-D00719</t>
  </si>
  <si>
    <t>LUMBER BRIDGE FD-D00750</t>
  </si>
  <si>
    <t>MONROETON FD-D00775</t>
  </si>
  <si>
    <t>FRANKLIN FD-D00793</t>
  </si>
  <si>
    <t>EDNEYVILLE FSD-D01351</t>
  </si>
  <si>
    <t>GOSHEN FD-D01386</t>
  </si>
  <si>
    <t>NORWOOD SPECIAL FD-D01280</t>
  </si>
  <si>
    <t>MOUNT AIRY SCH DIST-D00876</t>
  </si>
  <si>
    <t>LONGBRIDGE FD-D00921</t>
  </si>
  <si>
    <t>FOSCOE FD-D00927</t>
  </si>
  <si>
    <t>JORDAN CHAPEL FD-D00953</t>
  </si>
  <si>
    <t>GOSHEN FD-D00978</t>
  </si>
  <si>
    <t>MOYTON FD-D01008</t>
  </si>
  <si>
    <t>WEST YADKIN FD-D01020</t>
  </si>
  <si>
    <t>NORTH EASTERN ALAMANCE FD-D00015</t>
  </si>
  <si>
    <t>TODD FD-D00042</t>
  </si>
  <si>
    <t>GENERAL SERVICE FD-D00060</t>
  </si>
  <si>
    <t>GARREN CREEK FPSD-D00070</t>
  </si>
  <si>
    <t>ICARD FD-D01037</t>
  </si>
  <si>
    <t>MIDLAND FD-D00100</t>
  </si>
  <si>
    <t>PATTERSON FD-D00118</t>
  </si>
  <si>
    <t>HARLOWE FD-D00139</t>
  </si>
  <si>
    <t>NEWTON RURAL FD-D00172</t>
  </si>
  <si>
    <t>NORTH CHATHAM FD-D00191</t>
  </si>
  <si>
    <t>MURPHY RURAL FD-D00199</t>
  </si>
  <si>
    <t>HALLSBORO FD-D00226</t>
  </si>
  <si>
    <t>WEST OF NEW BERN FIRE DISTRICT-D00242</t>
  </si>
  <si>
    <t>LAKE RIM FD-D01381</t>
  </si>
  <si>
    <t>MANTEO OUT FIRE &amp; SAN DIST-D00275</t>
  </si>
  <si>
    <t>HEALING SPRINGS FD-D00309</t>
  </si>
  <si>
    <t>SHARP POINT FD-D01158</t>
  </si>
  <si>
    <t>KING FD-D00344</t>
  </si>
  <si>
    <t>PILOT FD-D00372</t>
  </si>
  <si>
    <t>LONG SHOALS FD-D00389</t>
  </si>
  <si>
    <t>SHINE FD-D00403</t>
  </si>
  <si>
    <t>DISTRICT 13 FPSD-D01337</t>
  </si>
  <si>
    <t>RHEASVILLE FD-D00441</t>
  </si>
  <si>
    <t>CYPRESS POINT FD-D00456</t>
  </si>
  <si>
    <t>HOWELL MILL FIRE SERVICE DIST-D01403</t>
  </si>
  <si>
    <t>MOUNTAIN HOME FD-D00493</t>
  </si>
  <si>
    <t>STONEWALL FD-D00508</t>
  </si>
  <si>
    <t>CORINTH-HOLDER FD-D00527</t>
  </si>
  <si>
    <t>SEVEN SPRINGS FD-D00559</t>
  </si>
  <si>
    <t>SOUTH FORK FD-D00571</t>
  </si>
  <si>
    <t>SCALY MOUNTAIN FD-D01123</t>
  </si>
  <si>
    <t>WALNUT FD-D01186</t>
  </si>
  <si>
    <t>LONG TOWN FD-D01225</t>
  </si>
  <si>
    <t>PARKWAY SERVICE DIST-D01182</t>
  </si>
  <si>
    <t>PINEBLUFF FD-D00615</t>
  </si>
  <si>
    <t>RED OAK FD-D00639</t>
  </si>
  <si>
    <t>ORANGE RURAL FD-D00651</t>
  </si>
  <si>
    <t>ROCKY POINT FD-D00683</t>
  </si>
  <si>
    <t>FALKLAND FSD-D01110</t>
  </si>
  <si>
    <t>SUNNY VIEW (COOPERS GAP ) FD-D00712</t>
  </si>
  <si>
    <t>JULIAN FD-D00721</t>
  </si>
  <si>
    <t>NORTHWOODS FD-D00754</t>
  </si>
  <si>
    <t>NORTHWEST FD-D00771</t>
  </si>
  <si>
    <t>LIBERTY FD-D00806</t>
  </si>
  <si>
    <t>ELLENBORO FSD-D00817</t>
  </si>
  <si>
    <t>HALLS FD-D00827</t>
  </si>
  <si>
    <t>OAKBORO RURAL FD-D00853</t>
  </si>
  <si>
    <t>MOUNTAIN PARK FD-D00868</t>
  </si>
  <si>
    <t>MACON FD-D00915</t>
  </si>
  <si>
    <t>FOSCOE SERVICE DISTRICT-D01217</t>
  </si>
  <si>
    <t>LITTLE RIVER FD-D00957</t>
  </si>
  <si>
    <t>KNOTVILLE FD-D00983</t>
  </si>
  <si>
    <t>POLLY WATSON FD-D01003</t>
  </si>
  <si>
    <t>YADKINVILLE FD-D01021</t>
  </si>
  <si>
    <t>SNOW CAMP FD-D00021</t>
  </si>
  <si>
    <t>WARRENSVILLE FD-D00037</t>
  </si>
  <si>
    <t>HICKORY GROVE FD-D00053</t>
  </si>
  <si>
    <t>JUPITER FPSD-D01479</t>
  </si>
  <si>
    <t>JONAS RIDGE FD-D01046</t>
  </si>
  <si>
    <t>MT MITCHELL FD-D00104</t>
  </si>
  <si>
    <t>HARLOWE WATER DIST-D01293</t>
  </si>
  <si>
    <t>OXFORD FD-D00165</t>
  </si>
  <si>
    <t>NORTHVIEW FD-D00193</t>
  </si>
  <si>
    <t>PEACHTREE FD-D00200</t>
  </si>
  <si>
    <t>KLONDYKE FD-D00227</t>
  </si>
  <si>
    <t>WEST OF NEW BERN FIRE DISTRICT #2-D00243</t>
  </si>
  <si>
    <t>MANCHESTER FD-D00255</t>
  </si>
  <si>
    <t>MARTINS PT FIRE &amp; SAN DIST-D00283</t>
  </si>
  <si>
    <t>HOLLY GROVE FD-D00291</t>
  </si>
  <si>
    <t>SOUTH EDGECOMBE FD-D00334</t>
  </si>
  <si>
    <t>LEWISVILLE FD-D00342</t>
  </si>
  <si>
    <t>WHITE LEVEL FD-D00374</t>
  </si>
  <si>
    <t>LOWELL FD-D01149</t>
  </si>
  <si>
    <t>SPEIGHT BRIDGE FD-D00409</t>
  </si>
  <si>
    <t>DISTRICT 14 FD-D00431</t>
  </si>
  <si>
    <t>ROANOKE RAPIDS SD-D01080</t>
  </si>
  <si>
    <t>DUKE FD-D00457</t>
  </si>
  <si>
    <t>IVY HILL FD-D01457</t>
  </si>
  <si>
    <t>RAVEN ROCK FD-D00497</t>
  </si>
  <si>
    <t>WEST HOKE FD-D00513</t>
  </si>
  <si>
    <t>ELEVATION FD-D00528</t>
  </si>
  <si>
    <t>SOUTHWOOD FD-D00557</t>
  </si>
  <si>
    <t>UNION FD-D00578</t>
  </si>
  <si>
    <t>WEST MACON FD-D01122</t>
  </si>
  <si>
    <t>MARION AREA FD-D00596</t>
  </si>
  <si>
    <t>SNOW CREEK FD-D00612</t>
  </si>
  <si>
    <t>PINEHURST FD-D00616</t>
  </si>
  <si>
    <t>SALEM FD-D00634</t>
  </si>
  <si>
    <t>S TRIANGLE FD-D00666</t>
  </si>
  <si>
    <t>SCOTTS HILL FD-D00689</t>
  </si>
  <si>
    <t>FARMVILLE FSD-D00696</t>
  </si>
  <si>
    <t>LEVEL CROSS FD-D00724</t>
  </si>
  <si>
    <t>ORRUM FD-D00761</t>
  </si>
  <si>
    <t>OREGON HILL FD-D00773</t>
  </si>
  <si>
    <t>LOCKE FD-D00797</t>
  </si>
  <si>
    <t>FAIRFIELD FSD-D01352</t>
  </si>
  <si>
    <t>HERRING FD-D00833</t>
  </si>
  <si>
    <t>RICHFIELD-MISENHEIMER FD-D00859</t>
  </si>
  <si>
    <t>PILOT KNOB FD-D00869</t>
  </si>
  <si>
    <t>RIDGEWAY FD-D00918</t>
  </si>
  <si>
    <t>MEAT CAMP / CRESTON FD-D00938</t>
  </si>
  <si>
    <t>MAR MAC FD-D00939</t>
  </si>
  <si>
    <t>LITTLE BRUSHY MOUNTAIN FD-D00991</t>
  </si>
  <si>
    <t>ROCK RIDGE FD-D01009</t>
  </si>
  <si>
    <t>SWEPSONVILLE FD-D00004</t>
  </si>
  <si>
    <t>WEST JEFFERSON FD-D00039</t>
  </si>
  <si>
    <t>KELLY FD-D00052</t>
  </si>
  <si>
    <t>LEICESTER FPSD-D01480</t>
  </si>
  <si>
    <t>LAKE JAMES FD-D01031</t>
  </si>
  <si>
    <t>MT PLEASANT FD-D00110</t>
  </si>
  <si>
    <t>SAWMILLS RURAL FD-D01159</t>
  </si>
  <si>
    <t>HOFFMAN BEACH-D01464</t>
  </si>
  <si>
    <t>PROPST FD-D00162</t>
  </si>
  <si>
    <t>NORTHVIEW SAN. DIST-D01157</t>
  </si>
  <si>
    <t>RANGER FD-D00202</t>
  </si>
  <si>
    <t>NAKINA FD-D01258</t>
  </si>
  <si>
    <t>PEARCES MILL FD-D00250</t>
  </si>
  <si>
    <t>MASHOES SAN DIST-D00285</t>
  </si>
  <si>
    <t>HORNEYTOWN FD-D00303</t>
  </si>
  <si>
    <t>SPEED FD-D00333</t>
  </si>
  <si>
    <t>MINERAL SPRINGS FD-D00350</t>
  </si>
  <si>
    <t>YOUNGSVILLE FD-D00375</t>
  </si>
  <si>
    <t>LUCIA RIVERBEND FD-D00390</t>
  </si>
  <si>
    <t>DISTRICT 14 FPSD-D01326</t>
  </si>
  <si>
    <t>SCOTLAND NECK FD-D00442</t>
  </si>
  <si>
    <t>DUNN-AVERASBORO FD-D00450</t>
  </si>
  <si>
    <t>JONATHAN CREEK SER DIST-D00481</t>
  </si>
  <si>
    <t>VALLEY HILL FD-D00488</t>
  </si>
  <si>
    <t>MCLEMORE FD-D00529</t>
  </si>
  <si>
    <t>WYSE FORK FD-D00566</t>
  </si>
  <si>
    <t>NEBO FD-D00598</t>
  </si>
  <si>
    <t>SPRUCE PINE FD-D00611</t>
  </si>
  <si>
    <t>ROBBINS FD-D00621</t>
  </si>
  <si>
    <t>SILVER LAKE FD-D00644</t>
  </si>
  <si>
    <t>SOUTH ORANGE FD-D00652</t>
  </si>
  <si>
    <t>SHILOH FD-D00685</t>
  </si>
  <si>
    <t>FOUNTAIN FSD-D00697</t>
  </si>
  <si>
    <t>NORTHEAST(LIBERTY) FD-D00730</t>
  </si>
  <si>
    <t>PHIL / BURNT FD-D00765</t>
  </si>
  <si>
    <t>PELHAM FD-D01493</t>
  </si>
  <si>
    <t>MILLER FERRY FD-D00789</t>
  </si>
  <si>
    <t>FOREST CITY RURAL FSD-D01353</t>
  </si>
  <si>
    <t>HONEYCUTT-SALEMBURG FD-D00834</t>
  </si>
  <si>
    <t>RIDGECREST FD-D00850</t>
  </si>
  <si>
    <t>PINE RIDGE FD-D01240</t>
  </si>
  <si>
    <t>ROANOKE WILDWOOD FD-D00914</t>
  </si>
  <si>
    <t>MEAT CAMP FD-D00937</t>
  </si>
  <si>
    <t>MOSELEY HALL FD-D00967</t>
  </si>
  <si>
    <t>MCGRADY FD-D00988</t>
  </si>
  <si>
    <t>SANOCA FD-D00998</t>
  </si>
  <si>
    <t>LISBON FD-D00054</t>
  </si>
  <si>
    <t>NORTH BUNCOMBE FPSD-D01484</t>
  </si>
  <si>
    <t>LONGTOWN FD-D01210</t>
  </si>
  <si>
    <t>NORTHEAST FD-D00109</t>
  </si>
  <si>
    <t>SOUTH CALDWELL FD-D00126</t>
  </si>
  <si>
    <t>MARSHALLBERG FD-D00140</t>
  </si>
  <si>
    <t>SHERRILLS FORD/TERRELL FD-D00166</t>
  </si>
  <si>
    <t>PARKWOOD FD-D00188</t>
  </si>
  <si>
    <t>TIPTON CREEK FD-D01370</t>
  </si>
  <si>
    <t>NORTH WHITEVILLE FD-D01321</t>
  </si>
  <si>
    <t>RURAL RECREATION-D01462</t>
  </si>
  <si>
    <t>RODANTHE FIRE &amp; SAN DIST COMMUNITY CENTER-D00277</t>
  </si>
  <si>
    <t>LEXINGTON SCH DIST-D00310</t>
  </si>
  <si>
    <t>TRI CO FD-D00329</t>
  </si>
  <si>
    <t>MINERAL SPRINGS SERVICE DIST FD-D01180</t>
  </si>
  <si>
    <t>NEW HOPE FD-D00391</t>
  </si>
  <si>
    <t>DISTRICT 28 FD-D00415</t>
  </si>
  <si>
    <t>TILLERY FD-D00445</t>
  </si>
  <si>
    <t>ERWIN FD-D01342</t>
  </si>
  <si>
    <t>LAKE JUNALUSKA FIRE SER DIST-D00475</t>
  </si>
  <si>
    <t>MEADOW FD-D00530</t>
  </si>
  <si>
    <t>OLD FORT FD-D01203</t>
  </si>
  <si>
    <t>SPRUCE PINE SERVICE DIST-D00603</t>
  </si>
  <si>
    <t>SEVEN LAKES FD-D00617</t>
  </si>
  <si>
    <t>SIMS FD-D00645</t>
  </si>
  <si>
    <t>WHITE CROSS FD-D00659</t>
  </si>
  <si>
    <t>SLOOP POINT FD-D00681</t>
  </si>
  <si>
    <t>GARDNERVILLE FSD-D01088</t>
  </si>
  <si>
    <t>RANDLEMAN-SOPHIA FIRE SERVICE DISTRICT-D01401</t>
  </si>
  <si>
    <t>PINEY FOREST FD-D00751</t>
  </si>
  <si>
    <t>RUFFIN FD-D00783</t>
  </si>
  <si>
    <t>MT MITCHELL FD-D00791</t>
  </si>
  <si>
    <t>GREEN HILL FSD-D00820</t>
  </si>
  <si>
    <t>NEWTON GROVE FD-D00836</t>
  </si>
  <si>
    <t>SOUTHSIDE FD-D00855</t>
  </si>
  <si>
    <t>PLEASANT HILL FD-D01257</t>
  </si>
  <si>
    <t>SMITH CREEK FD-D00923</t>
  </si>
  <si>
    <t>SHAWNEEHAW FD-D00934</t>
  </si>
  <si>
    <t>NAHUNTA FD-D00947</t>
  </si>
  <si>
    <t>MILLERS CREEK FD-D00979</t>
  </si>
  <si>
    <t>SILVER LAKE FD-D01004</t>
  </si>
  <si>
    <t>ROWAN FD-D01465</t>
  </si>
  <si>
    <t>REEMS CREEK FPSD-D01477</t>
  </si>
  <si>
    <t>LOVELADY FD-D01039</t>
  </si>
  <si>
    <t>ODELL FD-D00105</t>
  </si>
  <si>
    <t>VALMEAD/LOWER CREEK FD-D00115</t>
  </si>
  <si>
    <t>MILL CREEK FD-D00141</t>
  </si>
  <si>
    <t>ST STEPHENS FD-D00163</t>
  </si>
  <si>
    <t>STALEY FD-D00187</t>
  </si>
  <si>
    <t>UNAKA FD-D01208</t>
  </si>
  <si>
    <t>OLD DOCK / CYPRESS FD-D00228</t>
  </si>
  <si>
    <t>SPECIAL FIRE-D01463</t>
  </si>
  <si>
    <t>SALVO FIRE &amp; SAN DIST COMMUNITY CENTER-D00280</t>
  </si>
  <si>
    <t>LINWOOD FD-D00308</t>
  </si>
  <si>
    <t>WEST EDGECOMBE FD-D00337</t>
  </si>
  <si>
    <t>MT TABOR FD-D00340</t>
  </si>
  <si>
    <t>RANLO FD-D00392</t>
  </si>
  <si>
    <t>DISTRICT 28 FPSD-D01395</t>
  </si>
  <si>
    <t>WELDON FD-D00444</t>
  </si>
  <si>
    <t>FLATBRANCH FD-D00458</t>
  </si>
  <si>
    <t>LAKE JUNALUSKA SAN DIST-D00486</t>
  </si>
  <si>
    <t>MICRO FD-D00531</t>
  </si>
  <si>
    <t>OLD FORT-CITY FD-D01346</t>
  </si>
  <si>
    <t>SOUTHERN PINES FD-D00613</t>
  </si>
  <si>
    <t>STANHOPE FD-D00630</t>
  </si>
  <si>
    <t>GRIFTON FSD-D00698</t>
  </si>
  <si>
    <t>SEAGROVE FD-D00726</t>
  </si>
  <si>
    <t>PROSPECT FD-D00757</t>
  </si>
  <si>
    <t>SHILOH FD-D00774</t>
  </si>
  <si>
    <t>POOLETOWN FD-D00788</t>
  </si>
  <si>
    <t>HOLLIS FSD-D00821</t>
  </si>
  <si>
    <t>PINEY GROVE FD-D00835</t>
  </si>
  <si>
    <t>WEST STANLY FD-D01232</t>
  </si>
  <si>
    <t>SHOALS FD-D00870</t>
  </si>
  <si>
    <t>SOUL CITY FD-D00926</t>
  </si>
  <si>
    <t>SHAWNEEHAW SERVICE DISTRICT-D01220</t>
  </si>
  <si>
    <t>NEW HOPE W FD-D01399</t>
  </si>
  <si>
    <t>MORAVIAN FALLS FD-D00971</t>
  </si>
  <si>
    <t>SIMS FD-D01010</t>
  </si>
  <si>
    <t>TAR HEEL FD-D00056</t>
  </si>
  <si>
    <t>REYNOLDS FPSD-D00086</t>
  </si>
  <si>
    <t>OAK HILL FD-D01041</t>
  </si>
  <si>
    <t>RICHFIELD FD-D00112</t>
  </si>
  <si>
    <t>YADKIN VALLEY FD-D00121</t>
  </si>
  <si>
    <t>MILL CREEK RES SQ DIST-D01136</t>
  </si>
  <si>
    <t>VALLEYTOWN FD-D00205</t>
  </si>
  <si>
    <t>RIEGELWOOD SAN DIST-D00234</t>
  </si>
  <si>
    <t>STEDMAN FD-D00257</t>
  </si>
  <si>
    <t>STUMPY PT FIRE &amp; SAN DIST COMMUNITY CENTER-D00278</t>
  </si>
  <si>
    <t>MIDWAY FD-D00297</t>
  </si>
  <si>
    <t>OLD RICHMOND FD-D00341</t>
  </si>
  <si>
    <t>S GASTONIA FD-D00393</t>
  </si>
  <si>
    <t>GIBSONVILLE RURAL FD-D01201</t>
  </si>
  <si>
    <t>WELDON SD-D01074</t>
  </si>
  <si>
    <t>FLATWOOD FD-D00459</t>
  </si>
  <si>
    <t>LAKE LOGAN CECIL FIRE SER DIST-D00485</t>
  </si>
  <si>
    <t>MOCCASIN CREEK SERV DIST-D00546</t>
  </si>
  <si>
    <t xml:space="preserve"> PARKWAY / WOODLAWN FD-D01345</t>
  </si>
  <si>
    <t>WEST END FD-D00618</t>
  </si>
  <si>
    <t>STONY CREEK FD-D00631</t>
  </si>
  <si>
    <t>GRIMESLAND FSD-D00699</t>
  </si>
  <si>
    <t>SOUTHWEST NEW HOPE FD-D00736</t>
  </si>
  <si>
    <t>QUEHILL FD-D00767</t>
  </si>
  <si>
    <t>STOKESDALE FD-D00769</t>
  </si>
  <si>
    <t>RICHFIELD/MISENHEIMER FD-D00803</t>
  </si>
  <si>
    <t>HUDLOW FSD-D00814</t>
  </si>
  <si>
    <t>PLAINVIEW FD-D00825</t>
  </si>
  <si>
    <t>SKULL CAMP FD-D00871</t>
  </si>
  <si>
    <t>STEWART SIMMONS FD-D00936</t>
  </si>
  <si>
    <t>NORTH EAST WAYNE FD-D01398</t>
  </si>
  <si>
    <t>MOUNTAIN VIEW FD-D00970</t>
  </si>
  <si>
    <t>SOLID WASTE DIST-D01011</t>
  </si>
  <si>
    <t>TOBEMORY FD-D00057</t>
  </si>
  <si>
    <t>RICEVILLE FPSD-D01478</t>
  </si>
  <si>
    <t>SALEM FD-D01036</t>
  </si>
  <si>
    <t>RIMER FD-D00103</t>
  </si>
  <si>
    <t>MILL CREEK WATER DIST-D01294</t>
  </si>
  <si>
    <t>VIOLET FD-D01369</t>
  </si>
  <si>
    <t>ROSELAND FD-D00229</t>
  </si>
  <si>
    <t>STONEY POINT FD-D00248</t>
  </si>
  <si>
    <t>WANCHESE FIRE SAN DIST COMMUNITY CENTER-D00279</t>
  </si>
  <si>
    <t>NORTH LEXINGTON FD-D00293</t>
  </si>
  <si>
    <t>PINEY GROVE FD-D00347</t>
  </si>
  <si>
    <t>SOUTHPOINT FD-D00394</t>
  </si>
  <si>
    <t>GUILFORD COLLEGE FD-D00416</t>
  </si>
  <si>
    <t>GODWIN-FALCON FD-D01284</t>
  </si>
  <si>
    <t>MAGGIE VALLEY COUNTRY CLUB RD MAINTENANCE-D01129</t>
  </si>
  <si>
    <t>NAHUNTA FD-D00532</t>
  </si>
  <si>
    <t>PLEASANT GARDENS FD-D00599</t>
  </si>
  <si>
    <t>WESTMOORE FD-D00629</t>
  </si>
  <si>
    <t>TAR RIVER FD-D00635</t>
  </si>
  <si>
    <t>PACTOLUS FSD-D00700</t>
  </si>
  <si>
    <t>STALEY FD-D00727</t>
  </si>
  <si>
    <t>RAFT SWAMP FD-D00755</t>
  </si>
  <si>
    <t>STOKES-ROCKINGHAM FD-D00784</t>
  </si>
  <si>
    <t>ROCKWELL RURAL FD-D00787</t>
  </si>
  <si>
    <t>LAKE LURE FSD-D01354</t>
  </si>
  <si>
    <t>SPIVEYS CORNER FD-D00826</t>
  </si>
  <si>
    <t>SOUTH SURRY FD-D00872</t>
  </si>
  <si>
    <t>TODD FD-D00929</t>
  </si>
  <si>
    <t>NORTHERN WAYNE FD-D00958</t>
  </si>
  <si>
    <t>MULBURRY-FAIRPLAINS FD-D00972</t>
  </si>
  <si>
    <t>TOISNOT FD-D00999</t>
  </si>
  <si>
    <t>WHITE LAKE FD-D00059</t>
  </si>
  <si>
    <t>SKYLAND FPSD-D01474</t>
  </si>
  <si>
    <t>SMOKEY CREEK NORTH CATAWBA FD-D01375</t>
  </si>
  <si>
    <t>MITCHELL VILLAGE FD-D00142</t>
  </si>
  <si>
    <t>ST JAMES FD-D00230</t>
  </si>
  <si>
    <t>VANDER FD-D00254</t>
  </si>
  <si>
    <t>WAVES FIRE &amp; SAN DIST COMMUNITY CENTER-D00281</t>
  </si>
  <si>
    <t>PILOT FD-D00287</t>
  </si>
  <si>
    <t>SALEM CHAPEL FD-D00361</t>
  </si>
  <si>
    <t>SPENCER MTN FD-D00395</t>
  </si>
  <si>
    <t>GUILFORD COLLEGE FPSD-D01396</t>
  </si>
  <si>
    <t>NORTHWEST HARNETT FD-D00461</t>
  </si>
  <si>
    <t>MAGGIE VALLEY SERV DIST-D00474</t>
  </si>
  <si>
    <t>NEWTON GROVE FD-D00533</t>
  </si>
  <si>
    <t>SUGAR HILL / MONTFORD COVE FD-D00601</t>
  </si>
  <si>
    <t>WHISPERING PINES FD-D00628</t>
  </si>
  <si>
    <t>TRI COUNTY FD-D00646</t>
  </si>
  <si>
    <t>RED OAK FSD-D00701</t>
  </si>
  <si>
    <t>TABERNACLE FD-D00729</t>
  </si>
  <si>
    <t>RAYHAM FD-D00764</t>
  </si>
  <si>
    <t>STONEY VIEW FD-D00779</t>
  </si>
  <si>
    <t>ROWAN / IREDELL FD-D01112</t>
  </si>
  <si>
    <t>QUEENS GAP WATER SERVICE DISTRICT-D01454</t>
  </si>
  <si>
    <t>TAYLORS BRIDGE FD-D00841</t>
  </si>
  <si>
    <t>STATE ROAD FD-D00873</t>
  </si>
  <si>
    <t>ZIONVILLE FD-D00933</t>
  </si>
  <si>
    <t>OAKLAND FD-D00943</t>
  </si>
  <si>
    <t>PLEASANT HILL FD-D00973</t>
  </si>
  <si>
    <t>TRI-COUNTY FD-D01005</t>
  </si>
  <si>
    <t>WHITE OAK FD-D00061</t>
  </si>
  <si>
    <t>SWANNANOA FPSD-D00091</t>
  </si>
  <si>
    <t>SMOKEY CREEK TRIPLE COMMUNITY FD-D01374</t>
  </si>
  <si>
    <t>MITCHELL VILLAGE RES SQ DIST-D00155</t>
  </si>
  <si>
    <t>WELCHES CREEK FD-D00231</t>
  </si>
  <si>
    <t>WADE FD-D00256</t>
  </si>
  <si>
    <t>REEDS FD-D00304</t>
  </si>
  <si>
    <t>SOUTH FORK FD-D00358</t>
  </si>
  <si>
    <t>TRYONATA FD-D00396</t>
  </si>
  <si>
    <t>GUIL-RAND FD-D00417</t>
  </si>
  <si>
    <t>SPROUT SPRINGS FD-D00462</t>
  </si>
  <si>
    <t>NORMANN RD MAINTENANCE-D01135</t>
  </si>
  <si>
    <t>OAKLAND FD-D00534</t>
  </si>
  <si>
    <t>WOODLAWN FD-D01181</t>
  </si>
  <si>
    <t>WEST MOUNT FD-D00632</t>
  </si>
  <si>
    <t>SHARP POINT FSD-D01183</t>
  </si>
  <si>
    <t>TRINITY SCH DIST-D00738</t>
  </si>
  <si>
    <t>RED SPRINGS FD-D00747</t>
  </si>
  <si>
    <t>SUMMERFIELD FD-D00777</t>
  </si>
  <si>
    <t>SCOTCH-IRISH FD-D00800</t>
  </si>
  <si>
    <t>RUTHERFORDTON FSD-D00815</t>
  </si>
  <si>
    <t>TAYLORS BRIDGE SER DIST-D00842</t>
  </si>
  <si>
    <t>WESTFIELD FD-D00874</t>
  </si>
  <si>
    <t>PATETOWN FD-D00940</t>
  </si>
  <si>
    <t>ROARING RIVER FD-D00985</t>
  </si>
  <si>
    <t>WEST EDGECOMBE FD-D01216</t>
  </si>
  <si>
    <t>UPPER HOMINY FPSD-D01277</t>
  </si>
  <si>
    <t>SOUTH MOUNTAIN FD-D01047</t>
  </si>
  <si>
    <t>NEWPORT FD-D00143</t>
  </si>
  <si>
    <t>WHITEVILLE RESCUE DIST-D01224</t>
  </si>
  <si>
    <t>WESTAREA FD-D00252</t>
  </si>
  <si>
    <t>SILVER VALLEY FD-D00296</t>
  </si>
  <si>
    <t>SUBURBAN RURAL HALL FD-D00345</t>
  </si>
  <si>
    <t>UNION RD FD-D00397</t>
  </si>
  <si>
    <t>GUIL-RAND FPSD-D01328</t>
  </si>
  <si>
    <t>SUMMERVILLE-BUNNLEVEL FD-D01343</t>
  </si>
  <si>
    <t>NORTH CANTON FD-D00471</t>
  </si>
  <si>
    <t>O'NEALS FD-D00535</t>
  </si>
  <si>
    <t>SIMPSON FSD-D00702</t>
  </si>
  <si>
    <t>ULAH FD-D00725</t>
  </si>
  <si>
    <t>RENNERT FD-D00744</t>
  </si>
  <si>
    <t>WENTWORTH FD-D00768</t>
  </si>
  <si>
    <t>SOUTH ROWAN FD-D00804</t>
  </si>
  <si>
    <t>SANDY MUSH FSD-D00809</t>
  </si>
  <si>
    <t>TURKEY FD-D00829</t>
  </si>
  <si>
    <t>WHITE PLAINS FD-D00875</t>
  </si>
  <si>
    <t>PLEASANT GROVE FD-D00955</t>
  </si>
  <si>
    <t>RONDA FD-D00982</t>
  </si>
  <si>
    <t>WEST BUNCOMBE FPSD-D01481</t>
  </si>
  <si>
    <t>TRIPLE COMMUNITY FD-D01038</t>
  </si>
  <si>
    <t>NEWPORT WATER DIST-D01295</t>
  </si>
  <si>
    <t>WILLIAMS FD-D00232</t>
  </si>
  <si>
    <t>WESTAREA STATION 10 FIRE DEPT-D01276</t>
  </si>
  <si>
    <t>SOUTH DAVIDSON FD-D00301</t>
  </si>
  <si>
    <t>TALLEY'S CROSSING FD-D00359</t>
  </si>
  <si>
    <t>WACO FD-D00398</t>
  </si>
  <si>
    <t>HORNEYTOWN FPSD-D01329</t>
  </si>
  <si>
    <t>WEST AREA FD-D01285</t>
  </si>
  <si>
    <t>OAK PARK RD MAINTENANCE-D01131</t>
  </si>
  <si>
    <t>PI-LE FD-D00536</t>
  </si>
  <si>
    <t>STATON HOUSE FSD-D00703</t>
  </si>
  <si>
    <t>WESTSIDE FD-D00722</t>
  </si>
  <si>
    <t>ROWLAND FD-D01063</t>
  </si>
  <si>
    <t>WILLIAMSBURG FD-D00776</t>
  </si>
  <si>
    <t>SOUTH SALISBURY VFD-D00786</t>
  </si>
  <si>
    <t>SHILOH/DANIELTOWN/OAKLAND FSD-D00812</t>
  </si>
  <si>
    <t>VANNS CROSSROAD FD-D00830</t>
  </si>
  <si>
    <t>POLLY WATSON FD-D00961</t>
  </si>
  <si>
    <t>SHEPHERDS CROSSROADS FD-D00984</t>
  </si>
  <si>
    <t>WOODFIN FPSD-D01483</t>
  </si>
  <si>
    <t>WEST END FD-D01032</t>
  </si>
  <si>
    <t>NORTH RIVER FD-D00144</t>
  </si>
  <si>
    <t>YAM CITY FD-D00233</t>
  </si>
  <si>
    <t>SOUTH EMMONS FD-D00300</t>
  </si>
  <si>
    <t>TRIANGLE FD-D00355</t>
  </si>
  <si>
    <t>JULIAN FD-D00418</t>
  </si>
  <si>
    <t>WEST JOHNSTON FD-D01392</t>
  </si>
  <si>
    <t>SAUNOOK FIRE SER DIST-D00479</t>
  </si>
  <si>
    <t>RTZ (RESEARCH &amp; TRAINING ZONE) DIST-D01177</t>
  </si>
  <si>
    <t>WINTERVILLE FSD-D00705</t>
  </si>
  <si>
    <t>SADDLETREE FD-D01065</t>
  </si>
  <si>
    <t>YANCEYVILLE FD-D00778</t>
  </si>
  <si>
    <t>UNION FD-D00790</t>
  </si>
  <si>
    <t>SHINGLE HOLLOW FSD-D00811</t>
  </si>
  <si>
    <t>PRICETOWN FD-D00959</t>
  </si>
  <si>
    <t>STATE ROAD FD-D00981</t>
  </si>
  <si>
    <t>NORTH RIVER WATER DIST-D01292</t>
  </si>
  <si>
    <t>SOUTH LEXINGTON FD-D00295</t>
  </si>
  <si>
    <t>UNION CROSS FD-D00360</t>
  </si>
  <si>
    <t>JULIAN FPSD-D01330</t>
  </si>
  <si>
    <t>SUGAR VALLEY SPRINGS RD MAINT DIST-D01404</t>
  </si>
  <si>
    <t>SELMA FD-D00537</t>
  </si>
  <si>
    <t>SCUFFLETOWN FD-D00758</t>
  </si>
  <si>
    <t>WEST ROWAN FD-D01143</t>
  </si>
  <si>
    <t>SPINDALE FSD-D01355</t>
  </si>
  <si>
    <t>ROSEWOOD FD-D00944</t>
  </si>
  <si>
    <t>TRAPHILL FD-D00974</t>
  </si>
  <si>
    <t>OTWAY FD-D00145</t>
  </si>
  <si>
    <t>SOUTHMONT FD-D00292</t>
  </si>
  <si>
    <t>VIENNA FD-D00343</t>
  </si>
  <si>
    <t>KIMESVILLE FD-D00419</t>
  </si>
  <si>
    <t>TUSCOLA PARK RD MAINTENANCE-D01142</t>
  </si>
  <si>
    <t>SHOEHEEL FD-D00538</t>
  </si>
  <si>
    <t>SHANNON FD-D00752</t>
  </si>
  <si>
    <t>WOODLEAF FD-D00799</t>
  </si>
  <si>
    <t>UNION MILLS FSD-D00819</t>
  </si>
  <si>
    <t>SAULSTON FD-D00948</t>
  </si>
  <si>
    <t>WILBAR FD-D00993</t>
  </si>
  <si>
    <t>OTWAY RES SQ DIST-D00156</t>
  </si>
  <si>
    <t>THOMASVILLE SCH DIST-D00311</t>
  </si>
  <si>
    <t>WALKERTOWN (NORTHEAST) FD-D00357</t>
  </si>
  <si>
    <t>MCLEANSVILLE FD-D00420</t>
  </si>
  <si>
    <t>UPPER CHESTNUT GROVE RD MAINTENANCE-D01134</t>
  </si>
  <si>
    <t>SMITHFIELD FD-D00539</t>
  </si>
  <si>
    <t>SMITHS FD-D00745</t>
  </si>
  <si>
    <t>SEVEN SPRINGS FD-D00965</t>
  </si>
  <si>
    <t>WILKES-IREDELL FD-D00992</t>
  </si>
  <si>
    <t>SALTER PATH FD-D00146</t>
  </si>
  <si>
    <t>TYRO FD-D00305</t>
  </si>
  <si>
    <t>WEST BEND FD-D00362</t>
  </si>
  <si>
    <t>MCLEANSVILLE FPSD-D01331</t>
  </si>
  <si>
    <t>WALKER IN THE HILLS RD MAINTENANCE-D01133</t>
  </si>
  <si>
    <t>STRICKLAND X-RDS FD-D00540</t>
  </si>
  <si>
    <t>SOUTHEAST MAXTON FD-D01141</t>
  </si>
  <si>
    <t>SMITH CHAPEL FD-D00952</t>
  </si>
  <si>
    <t>SEA LEVEL FD-D00147</t>
  </si>
  <si>
    <t>WALLBURG FD-D00290</t>
  </si>
  <si>
    <t>MOUNT HOPE FD-D00421</t>
  </si>
  <si>
    <t>WAYNESVILLE RURAL FD-D01259</t>
  </si>
  <si>
    <t>THANKSGIVING FD-D00541</t>
  </si>
  <si>
    <t>STERLING FD-D00766</t>
  </si>
  <si>
    <t>THOROUGHFARE FD-D00951</t>
  </si>
  <si>
    <t>SEA LEVEL RES SQ DIST-D00157</t>
  </si>
  <si>
    <t>WELCOME FD-D00298</t>
  </si>
  <si>
    <t>MOUNT HOPE FPSD-D01332</t>
  </si>
  <si>
    <t>WEST JOHNSTON FD-D00542</t>
  </si>
  <si>
    <t>WHITE HOUSE FD-D00749</t>
  </si>
  <si>
    <t>WAYLIN FD-D00964</t>
  </si>
  <si>
    <t>SOUTH RIVER/MERRIMON FD-D00148</t>
  </si>
  <si>
    <t>WEST LEXINGTON FD-D00289</t>
  </si>
  <si>
    <t>NORTHEAST FD-D00422</t>
  </si>
  <si>
    <t>WHITLEY HEIGHTS SAN DIST-D00547</t>
  </si>
  <si>
    <t>WISHART FD-D00753</t>
  </si>
  <si>
    <t>STACY FD-D00149</t>
  </si>
  <si>
    <t>NORTHEAST FPSD-D01397</t>
  </si>
  <si>
    <t>WILSONS MILLS FD-D00543</t>
  </si>
  <si>
    <t>STELLA FD-D00150</t>
  </si>
  <si>
    <t>OAK RIDGE FD-D00423</t>
  </si>
  <si>
    <t>WYNN FD-D00544</t>
  </si>
  <si>
    <t>WESTERN CARTERET FD-D00135</t>
  </si>
  <si>
    <t>OAK RIDGE FPSD-D01333</t>
  </si>
  <si>
    <t>WESTERN CARTERET RES SQ DIST-D00154</t>
  </si>
  <si>
    <t>PINECROFT SEDGEFIELD FD-D00425</t>
  </si>
  <si>
    <t>WEST CANTON FD-D00470</t>
  </si>
  <si>
    <t>WILDWOOD FD-D00151</t>
  </si>
  <si>
    <t>PINECROFT SEDGEFIELD FPSD-D01334</t>
  </si>
  <si>
    <t>WILDCAT MOUNTAIN RD MAINTENANCE-D01132</t>
  </si>
  <si>
    <t>PLEASANT GARDEN FD-D00424</t>
  </si>
  <si>
    <t>PLEASANT GARDEN FPSD-D01335</t>
  </si>
  <si>
    <t>PTIA FPSD-D01336</t>
  </si>
  <si>
    <t>January 1, 2018</t>
  </si>
  <si>
    <r>
      <t>Full assessed value of present-use value property</t>
    </r>
    <r>
      <rPr>
        <b/>
        <sz val="9"/>
        <rFont val="Arial"/>
        <family val="2"/>
      </rPr>
      <t xml:space="preserve"> </t>
    </r>
    <r>
      <rPr>
        <b/>
        <sz val="9"/>
        <color rgb="FFFF0000"/>
        <rFont val="Arial"/>
        <family val="2"/>
      </rPr>
      <t>(that qualifies for use only</t>
    </r>
    <r>
      <rPr>
        <b/>
        <sz val="9"/>
        <rFont val="Arial"/>
        <family val="2"/>
      </rPr>
      <t>)……...…………..</t>
    </r>
  </si>
  <si>
    <t>School Districts for TR-1</t>
  </si>
  <si>
    <t>School Districts reported on TR2</t>
  </si>
  <si>
    <t>*** RMV Values and levies from NCVTS should be included in the sections below***</t>
  </si>
  <si>
    <t>***RMV Values and levies from NCVTS should now be included in the sections D &amp; E  below***</t>
  </si>
  <si>
    <t>ID</t>
  </si>
  <si>
    <t>County_year</t>
  </si>
  <si>
    <t>County_Number</t>
  </si>
  <si>
    <t>County_Process</t>
  </si>
  <si>
    <t>County_Validation</t>
  </si>
  <si>
    <t>Cover_Name1</t>
  </si>
  <si>
    <t>Cover_Title1</t>
  </si>
  <si>
    <t>Cover_Telephone1</t>
  </si>
  <si>
    <t>Cover_Date1</t>
  </si>
  <si>
    <t>Cover_Name2</t>
  </si>
  <si>
    <t>Cover_Title2</t>
  </si>
  <si>
    <t>Cover_Telephone2</t>
  </si>
  <si>
    <t>Cover_Fax2</t>
  </si>
  <si>
    <t>Cover_Email2</t>
  </si>
  <si>
    <t>PG2_01</t>
  </si>
  <si>
    <t>PG2_01Notes</t>
  </si>
  <si>
    <t>PG2_02</t>
  </si>
  <si>
    <t>PG2_02Notes</t>
  </si>
  <si>
    <t>PG2_03</t>
  </si>
  <si>
    <t>PG2_03Notes</t>
  </si>
  <si>
    <t>PG2_04</t>
  </si>
  <si>
    <t>PG2_04Notes</t>
  </si>
  <si>
    <t>PG2_05</t>
  </si>
  <si>
    <t>PG2_05Notes</t>
  </si>
  <si>
    <t>PG2_06</t>
  </si>
  <si>
    <t>PG2_06Notes</t>
  </si>
  <si>
    <t>PG2_07</t>
  </si>
  <si>
    <t>PG2_07Notes</t>
  </si>
  <si>
    <t>PG2_08</t>
  </si>
  <si>
    <t>PG2_08Notes</t>
  </si>
  <si>
    <t>PG2_09</t>
  </si>
  <si>
    <t>PG2_09Notes</t>
  </si>
  <si>
    <t>PG2_10</t>
  </si>
  <si>
    <t>PG2_10Notes</t>
  </si>
  <si>
    <t>PG2_11</t>
  </si>
  <si>
    <t>PG2_11Notes</t>
  </si>
  <si>
    <t>PG2_12</t>
  </si>
  <si>
    <t>PG2_12Notes</t>
  </si>
  <si>
    <t>PG2_13</t>
  </si>
  <si>
    <t>PG2_13Notes</t>
  </si>
  <si>
    <t>PG2_14</t>
  </si>
  <si>
    <t>PG2_14Notes</t>
  </si>
  <si>
    <t>PG2_15</t>
  </si>
  <si>
    <t>PG2_15Notes</t>
  </si>
  <si>
    <t>PG2_16</t>
  </si>
  <si>
    <t>PG2_16Notes</t>
  </si>
  <si>
    <t>PG2_17</t>
  </si>
  <si>
    <t>PG2_17Notes</t>
  </si>
  <si>
    <t>PG2_18</t>
  </si>
  <si>
    <t>PG2_18Notes</t>
  </si>
  <si>
    <t>PG3_Rate</t>
  </si>
  <si>
    <t>PG3_01</t>
  </si>
  <si>
    <t>PG3_02</t>
  </si>
  <si>
    <t>PG3_03</t>
  </si>
  <si>
    <t>PG3_04</t>
  </si>
  <si>
    <t>PG3_04x</t>
  </si>
  <si>
    <t>PG3_05</t>
  </si>
  <si>
    <t>PG4_01a</t>
  </si>
  <si>
    <t>PG4_01b</t>
  </si>
  <si>
    <t>PG4_01c</t>
  </si>
  <si>
    <t>PG4_01d</t>
  </si>
  <si>
    <t>PG4_02a</t>
  </si>
  <si>
    <t>PG4_02b</t>
  </si>
  <si>
    <t>PG4_02c</t>
  </si>
  <si>
    <t>PG4_02d</t>
  </si>
  <si>
    <t>PG4_03b</t>
  </si>
  <si>
    <t>PG4_03d</t>
  </si>
  <si>
    <t>PG5A_Valuation</t>
  </si>
  <si>
    <t>PG5A_Levy</t>
  </si>
  <si>
    <t>PG6a_01</t>
  </si>
  <si>
    <t>PG6a_02</t>
  </si>
  <si>
    <t>PG6a_03</t>
  </si>
  <si>
    <t>PG6a_04</t>
  </si>
  <si>
    <t>PG6a_05</t>
  </si>
  <si>
    <t>PG6a_06</t>
  </si>
  <si>
    <t>PG6b_TaxRate1</t>
  </si>
  <si>
    <t>PG6b_NetCollections1</t>
  </si>
  <si>
    <t>PG6b_TaxRate2</t>
  </si>
  <si>
    <t>PG6b_NetCollections2</t>
  </si>
  <si>
    <t>PG6b_TotalGross</t>
  </si>
  <si>
    <t>PG6c_01</t>
  </si>
  <si>
    <t>PG6c_02</t>
  </si>
  <si>
    <t>PG6c_03</t>
  </si>
  <si>
    <t>PG6c_04</t>
  </si>
  <si>
    <t>PG6c_05</t>
  </si>
  <si>
    <t>PG6c_Entity</t>
  </si>
  <si>
    <t>PG6c_06</t>
  </si>
  <si>
    <t>PG6c_07</t>
  </si>
  <si>
    <t>PG6c_08</t>
  </si>
  <si>
    <t>PG7d_01</t>
  </si>
  <si>
    <t>PG7d_02</t>
  </si>
  <si>
    <t>PG7d_03</t>
  </si>
  <si>
    <t>PG7d_04</t>
  </si>
  <si>
    <t>PG7d_05</t>
  </si>
  <si>
    <t>PG7d_Entity</t>
  </si>
  <si>
    <t>PG7d_06</t>
  </si>
  <si>
    <t>PG7d_07</t>
  </si>
  <si>
    <t>PG7d_08</t>
  </si>
  <si>
    <t>PG7e_01</t>
  </si>
  <si>
    <t>PG7e_01a</t>
  </si>
  <si>
    <t>PG7e_01b</t>
  </si>
  <si>
    <t>PG7e_02</t>
  </si>
  <si>
    <t>PG7e_03</t>
  </si>
  <si>
    <t>PG7f_01</t>
  </si>
  <si>
    <t>User_Added</t>
  </si>
  <si>
    <t>Date_add</t>
  </si>
  <si>
    <t>last_changed</t>
  </si>
  <si>
    <t>Date_change</t>
  </si>
  <si>
    <t>2017</t>
  </si>
  <si>
    <t/>
  </si>
  <si>
    <t>DANNY MCINTOSH</t>
  </si>
  <si>
    <t>ASSESSOR</t>
  </si>
  <si>
    <t>828-682-2198</t>
  </si>
  <si>
    <t>JANUARY 12 2017</t>
  </si>
  <si>
    <t>828-682-4817</t>
  </si>
  <si>
    <t>danny.mcintosh@yanceycountync.gov</t>
  </si>
  <si>
    <t>1504262482</t>
  </si>
  <si>
    <t>121571785</t>
  </si>
  <si>
    <t>20962440</t>
  </si>
  <si>
    <t>560152200</t>
  </si>
  <si>
    <t>2206948907</t>
  </si>
  <si>
    <t>190002202</t>
  </si>
  <si>
    <t>2016946705</t>
  </si>
  <si>
    <t>256928620</t>
  </si>
  <si>
    <t>161902400</t>
  </si>
  <si>
    <t>95026220</t>
  </si>
  <si>
    <t>79286078</t>
  </si>
  <si>
    <t>10288932</t>
  </si>
  <si>
    <t>13600</t>
  </si>
  <si>
    <t>89588610</t>
  </si>
  <si>
    <t>31980</t>
  </si>
  <si>
    <t>89556630</t>
  </si>
  <si>
    <t>49272330</t>
  </si>
  <si>
    <t>2155775665</t>
  </si>
  <si>
    <t>0.6</t>
  </si>
  <si>
    <t>12646827</t>
  </si>
  <si>
    <t>302280</t>
  </si>
  <si>
    <t>21</t>
  </si>
  <si>
    <t>0</t>
  </si>
  <si>
    <t>12949128</t>
  </si>
  <si>
    <t>4232995</t>
  </si>
  <si>
    <t>21350</t>
  </si>
  <si>
    <t>8100</t>
  </si>
  <si>
    <t>0.03</t>
  </si>
  <si>
    <t>62148</t>
  </si>
  <si>
    <t>YANCEY CHAMBER OF COMMERCE</t>
  </si>
  <si>
    <t>tislam</t>
  </si>
  <si>
    <t>Anthony Helton</t>
  </si>
  <si>
    <t>Finance officer</t>
  </si>
  <si>
    <t>828-757-1302</t>
  </si>
  <si>
    <t>1/17/2017</t>
  </si>
  <si>
    <t>Monty Woods</t>
  </si>
  <si>
    <t>Tax Administrator</t>
  </si>
  <si>
    <t>828-757-1323</t>
  </si>
  <si>
    <t>828-757-1315</t>
  </si>
  <si>
    <t>mwoods@caldwellcountync.org</t>
  </si>
  <si>
    <t>4223301151</t>
  </si>
  <si>
    <t>957485252</t>
  </si>
  <si>
    <t>169846300</t>
  </si>
  <si>
    <t>5350632703</t>
  </si>
  <si>
    <t>321775150</t>
  </si>
  <si>
    <t>5028857553</t>
  </si>
  <si>
    <t>341744300</t>
  </si>
  <si>
    <t>235621700</t>
  </si>
  <si>
    <t>106122600</t>
  </si>
  <si>
    <t>869861240</t>
  </si>
  <si>
    <t>18033780</t>
  </si>
  <si>
    <t>887895020</t>
  </si>
  <si>
    <t>414249</t>
  </si>
  <si>
    <t>887480771</t>
  </si>
  <si>
    <t>194250845</t>
  </si>
  <si>
    <t>6110589169</t>
  </si>
  <si>
    <t>0.63</t>
  </si>
  <si>
    <t>37272925</t>
  </si>
  <si>
    <t>1233518</t>
  </si>
  <si>
    <t>20860</t>
  </si>
  <si>
    <t>19532</t>
  </si>
  <si>
    <t>38507771</t>
  </si>
  <si>
    <t>113095</t>
  </si>
  <si>
    <t>695</t>
  </si>
  <si>
    <t>13238</t>
  </si>
  <si>
    <t>2505</t>
  </si>
  <si>
    <t>15743</t>
  </si>
  <si>
    <t>0.015</t>
  </si>
  <si>
    <t>3708</t>
  </si>
  <si>
    <t>119219</t>
  </si>
  <si>
    <t>Caldwell County Chamber of Commerce</t>
  </si>
  <si>
    <t>scphelan</t>
  </si>
  <si>
    <t>Jodie Rhea</t>
  </si>
  <si>
    <t>252-794-6152</t>
  </si>
  <si>
    <t>252-794-5357</t>
  </si>
  <si>
    <t>jodi.rhea@bertie.nc.gov</t>
  </si>
  <si>
    <t>895751934</t>
  </si>
  <si>
    <t>223851953</t>
  </si>
  <si>
    <t>1119603887</t>
  </si>
  <si>
    <t>191791065</t>
  </si>
  <si>
    <t>927812822</t>
  </si>
  <si>
    <t>346223135</t>
  </si>
  <si>
    <t>173401609</t>
  </si>
  <si>
    <t>172821526</t>
  </si>
  <si>
    <t>146740963</t>
  </si>
  <si>
    <t>17300217</t>
  </si>
  <si>
    <t>164041180</t>
  </si>
  <si>
    <t>350505</t>
  </si>
  <si>
    <t>163690675</t>
  </si>
  <si>
    <t>59804873</t>
  </si>
  <si>
    <t>1151308370</t>
  </si>
  <si>
    <t>0.83</t>
  </si>
  <si>
    <t>9420229</t>
  </si>
  <si>
    <t>185294</t>
  </si>
  <si>
    <t>30643</t>
  </si>
  <si>
    <t>16631</t>
  </si>
  <si>
    <t>9619535</t>
  </si>
  <si>
    <t>861</t>
  </si>
  <si>
    <t>4440</t>
  </si>
  <si>
    <t>5301</t>
  </si>
  <si>
    <t>47</t>
  </si>
  <si>
    <t xml:space="preserve">Susan Sain </t>
  </si>
  <si>
    <t>704-736-8540</t>
  </si>
  <si>
    <t>1/11/2017</t>
  </si>
  <si>
    <t>Susan Sain</t>
  </si>
  <si>
    <t>704-732-9028</t>
  </si>
  <si>
    <t>ssain@lincolncounty.org</t>
  </si>
  <si>
    <t>6094823651</t>
  </si>
  <si>
    <t>803928981</t>
  </si>
  <si>
    <t>426281505</t>
  </si>
  <si>
    <t>7325034137</t>
  </si>
  <si>
    <t>383044761</t>
  </si>
  <si>
    <t>6941989376</t>
  </si>
  <si>
    <t>474423418</t>
  </si>
  <si>
    <t>320927734</t>
  </si>
  <si>
    <t>153495684</t>
  </si>
  <si>
    <t>519871079</t>
  </si>
  <si>
    <t>60557650</t>
  </si>
  <si>
    <t>58201647</t>
  </si>
  <si>
    <t>638630376</t>
  </si>
  <si>
    <t>11807605</t>
  </si>
  <si>
    <t>626822771</t>
  </si>
  <si>
    <t>395337578</t>
  </si>
  <si>
    <t>7964149725</t>
  </si>
  <si>
    <t>0.611</t>
  </si>
  <si>
    <t>48631342</t>
  </si>
  <si>
    <t>23725</t>
  </si>
  <si>
    <t>53644</t>
  </si>
  <si>
    <t>x</t>
  </si>
  <si>
    <t>48708711</t>
  </si>
  <si>
    <t>279179</t>
  </si>
  <si>
    <t>1706</t>
  </si>
  <si>
    <t>34860</t>
  </si>
  <si>
    <t>38858</t>
  </si>
  <si>
    <t>110251</t>
  </si>
  <si>
    <t>974733</t>
  </si>
  <si>
    <t>Richard Lightner</t>
  </si>
  <si>
    <t>828-349-2288</t>
  </si>
  <si>
    <t>1/13/2017</t>
  </si>
  <si>
    <t>828-349-2184</t>
  </si>
  <si>
    <t>rlightner@maconnc.org</t>
  </si>
  <si>
    <t>6994662796</t>
  </si>
  <si>
    <t>710955810</t>
  </si>
  <si>
    <t>8983550</t>
  </si>
  <si>
    <t>768000</t>
  </si>
  <si>
    <t>7715370156</t>
  </si>
  <si>
    <t>311106890</t>
  </si>
  <si>
    <t>7404263266</t>
  </si>
  <si>
    <t>362744860</t>
  </si>
  <si>
    <t>248262390</t>
  </si>
  <si>
    <t>114482470</t>
  </si>
  <si>
    <t>96466190</t>
  </si>
  <si>
    <t>7614375</t>
  </si>
  <si>
    <t>12590615</t>
  </si>
  <si>
    <t>116671180</t>
  </si>
  <si>
    <t>272909</t>
  </si>
  <si>
    <t>116398271</t>
  </si>
  <si>
    <t>156188053</t>
  </si>
  <si>
    <t>7676849590</t>
  </si>
  <si>
    <t>0.349</t>
  </si>
  <si>
    <t>26716464</t>
  </si>
  <si>
    <t>39320</t>
  </si>
  <si>
    <t>3891</t>
  </si>
  <si>
    <t>26759675</t>
  </si>
  <si>
    <t>21840</t>
  </si>
  <si>
    <t>87137</t>
  </si>
  <si>
    <t>108977</t>
  </si>
  <si>
    <t>24096</t>
  </si>
  <si>
    <t>776399</t>
  </si>
  <si>
    <t>62112</t>
  </si>
  <si>
    <t>714287</t>
  </si>
  <si>
    <t>Franklin Chamber of Commerce &amp; Highlands Chamber of Commerce</t>
  </si>
  <si>
    <t>Blair Hyder</t>
  </si>
  <si>
    <t>828-537-1407</t>
  </si>
  <si>
    <t>1/10/2017</t>
  </si>
  <si>
    <t>1298018400</t>
  </si>
  <si>
    <t>109793900</t>
  </si>
  <si>
    <t>86660000</t>
  </si>
  <si>
    <t>256246900</t>
  </si>
  <si>
    <t>1750719200</t>
  </si>
  <si>
    <t>382375711</t>
  </si>
  <si>
    <t>1368343489</t>
  </si>
  <si>
    <t>159314900</t>
  </si>
  <si>
    <t>99720100</t>
  </si>
  <si>
    <t>59594800</t>
  </si>
  <si>
    <t>161532921</t>
  </si>
  <si>
    <t>9776267</t>
  </si>
  <si>
    <t>171309188</t>
  </si>
  <si>
    <t>378181</t>
  </si>
  <si>
    <t>170931007</t>
  </si>
  <si>
    <t>74033095</t>
  </si>
  <si>
    <t>1613307591</t>
  </si>
  <si>
    <t>0.53</t>
  </si>
  <si>
    <t>8564671</t>
  </si>
  <si>
    <t>26043</t>
  </si>
  <si>
    <t>5444</t>
  </si>
  <si>
    <t>6066</t>
  </si>
  <si>
    <t>8590092</t>
  </si>
  <si>
    <t>6360</t>
  </si>
  <si>
    <t>60440</t>
  </si>
  <si>
    <t>Mitchell County Chamber of Commerce</t>
  </si>
  <si>
    <t>87104</t>
  </si>
  <si>
    <t>Sarah Davis</t>
  </si>
  <si>
    <t>252-745-3791</t>
  </si>
  <si>
    <t>1/9/2017</t>
  </si>
  <si>
    <t>252-745-4042</t>
  </si>
  <si>
    <t>sarah.davis@pamlicocounty.org</t>
  </si>
  <si>
    <t>1410102988</t>
  </si>
  <si>
    <t>103060412</t>
  </si>
  <si>
    <t>28240</t>
  </si>
  <si>
    <t>1513191640</t>
  </si>
  <si>
    <t>99003929</t>
  </si>
  <si>
    <t>1414187711</t>
  </si>
  <si>
    <t>131651514</t>
  </si>
  <si>
    <t>80140159</t>
  </si>
  <si>
    <t>51511355</t>
  </si>
  <si>
    <t>25113292</t>
  </si>
  <si>
    <t>5234258</t>
  </si>
  <si>
    <t>65121173</t>
  </si>
  <si>
    <t>95468723</t>
  </si>
  <si>
    <t>300610</t>
  </si>
  <si>
    <t>95168113</t>
  </si>
  <si>
    <t>35043583</t>
  </si>
  <si>
    <t>1544399407</t>
  </si>
  <si>
    <t>0.625</t>
  </si>
  <si>
    <t>9636326</t>
  </si>
  <si>
    <t>16455</t>
  </si>
  <si>
    <t>12704</t>
  </si>
  <si>
    <t>9665485</t>
  </si>
  <si>
    <t>4080</t>
  </si>
  <si>
    <t>4775</t>
  </si>
  <si>
    <t>106209</t>
  </si>
  <si>
    <t>Sheri Small</t>
  </si>
  <si>
    <t>Finance Officer</t>
  </si>
  <si>
    <t>252-335-4580</t>
  </si>
  <si>
    <t>1/18/2017</t>
  </si>
  <si>
    <t>252-335-7872</t>
  </si>
  <si>
    <t>smalls@co.pasquotank.nc.us</t>
  </si>
  <si>
    <t>2185232880</t>
  </si>
  <si>
    <t>242803655</t>
  </si>
  <si>
    <t>326009960</t>
  </si>
  <si>
    <t>2754046495</t>
  </si>
  <si>
    <t>252056610</t>
  </si>
  <si>
    <t>2501989885</t>
  </si>
  <si>
    <t>218822060</t>
  </si>
  <si>
    <t>107187900</t>
  </si>
  <si>
    <t>136765825</t>
  </si>
  <si>
    <t>27487785</t>
  </si>
  <si>
    <t>9868926</t>
  </si>
  <si>
    <t>174122536</t>
  </si>
  <si>
    <t>87383577</t>
  </si>
  <si>
    <t>2763495998</t>
  </si>
  <si>
    <t>0.76</t>
  </si>
  <si>
    <t>20815623</t>
  </si>
  <si>
    <t>253965</t>
  </si>
  <si>
    <t>24132</t>
  </si>
  <si>
    <t>32437</t>
  </si>
  <si>
    <t>21061283</t>
  </si>
  <si>
    <t>2670</t>
  </si>
  <si>
    <t>6925</t>
  </si>
  <si>
    <t>9595</t>
  </si>
  <si>
    <t>39455</t>
  </si>
  <si>
    <t>0.012</t>
  </si>
  <si>
    <t>34467</t>
  </si>
  <si>
    <t>73922</t>
  </si>
  <si>
    <t>0.06</t>
  </si>
  <si>
    <t>669950</t>
  </si>
  <si>
    <t>Elizabeth City-Pasquotank County Tourism Development Authority</t>
  </si>
  <si>
    <t>1026814</t>
  </si>
  <si>
    <t>231124</t>
  </si>
  <si>
    <t xml:space="preserve"> ; Invalid District:0</t>
  </si>
  <si>
    <t>Tracy Mathews</t>
  </si>
  <si>
    <t>(252)426-8484</t>
  </si>
  <si>
    <t>Bill Jennings</t>
  </si>
  <si>
    <t>(252)426-7010</t>
  </si>
  <si>
    <t>(252)426-3624</t>
  </si>
  <si>
    <t>billjennings@perquimanscountync.gov</t>
  </si>
  <si>
    <t>1274385808</t>
  </si>
  <si>
    <t>97721302</t>
  </si>
  <si>
    <t>1372107110</t>
  </si>
  <si>
    <t>199613851</t>
  </si>
  <si>
    <t>1172493259</t>
  </si>
  <si>
    <t>185742800</t>
  </si>
  <si>
    <t>1186364310</t>
  </si>
  <si>
    <t>46747530</t>
  </si>
  <si>
    <t>28189875</t>
  </si>
  <si>
    <t>11440951</t>
  </si>
  <si>
    <t>86378356</t>
  </si>
  <si>
    <t>57855002</t>
  </si>
  <si>
    <t>1316726617</t>
  </si>
  <si>
    <t>0.57</t>
  </si>
  <si>
    <t>7195846</t>
  </si>
  <si>
    <t>335086</t>
  </si>
  <si>
    <t>2471</t>
  </si>
  <si>
    <t>113709</t>
  </si>
  <si>
    <t>7419694</t>
  </si>
  <si>
    <t>415</t>
  </si>
  <si>
    <t>1575</t>
  </si>
  <si>
    <t>9307</t>
  </si>
  <si>
    <t>11297</t>
  </si>
  <si>
    <t>5917</t>
  </si>
  <si>
    <t>353196</t>
  </si>
  <si>
    <t>MELISSA BOWLIN</t>
  </si>
  <si>
    <t>TAX ADMINISTRATOR</t>
  </si>
  <si>
    <t>828-894-8500</t>
  </si>
  <si>
    <t>1/12/2017</t>
  </si>
  <si>
    <t>828-894-6430</t>
  </si>
  <si>
    <t>mbowlin@polknc.org</t>
  </si>
  <si>
    <t>2603721944</t>
  </si>
  <si>
    <t>152728571</t>
  </si>
  <si>
    <t>10532886</t>
  </si>
  <si>
    <t>2766983401</t>
  </si>
  <si>
    <t>226393997</t>
  </si>
  <si>
    <t>2540589404</t>
  </si>
  <si>
    <t>314080744</t>
  </si>
  <si>
    <t>199432508</t>
  </si>
  <si>
    <t>114648236</t>
  </si>
  <si>
    <t>50669960</t>
  </si>
  <si>
    <t>9208549</t>
  </si>
  <si>
    <t>2322744</t>
  </si>
  <si>
    <t>62201253</t>
  </si>
  <si>
    <t>218703</t>
  </si>
  <si>
    <t>61982550</t>
  </si>
  <si>
    <t>72694644</t>
  </si>
  <si>
    <t>2675266598</t>
  </si>
  <si>
    <t>0.5375</t>
  </si>
  <si>
    <t>13985131</t>
  </si>
  <si>
    <t>403251</t>
  </si>
  <si>
    <t>5600</t>
  </si>
  <si>
    <t>14393982</t>
  </si>
  <si>
    <t>Saluda School District</t>
  </si>
  <si>
    <t>265577523</t>
  </si>
  <si>
    <t>76964</t>
  </si>
  <si>
    <t>5145</t>
  </si>
  <si>
    <t>149842</t>
  </si>
  <si>
    <t>gghermane</t>
  </si>
  <si>
    <t>Daniel Williams</t>
  </si>
  <si>
    <t>Franklin County Tax Administrator</t>
  </si>
  <si>
    <t>919-496-3609/1397</t>
  </si>
  <si>
    <t>1/19/2017</t>
  </si>
  <si>
    <t>919-496-1630</t>
  </si>
  <si>
    <t>dwilliams@franklincountync.us</t>
  </si>
  <si>
    <t>2950716325</t>
  </si>
  <si>
    <t>351840538</t>
  </si>
  <si>
    <t>108780200</t>
  </si>
  <si>
    <t>979968788</t>
  </si>
  <si>
    <t>4391305851</t>
  </si>
  <si>
    <t>830107591</t>
  </si>
  <si>
    <t>3561198260</t>
  </si>
  <si>
    <t>506526620</t>
  </si>
  <si>
    <t>386485402</t>
  </si>
  <si>
    <t>120041218</t>
  </si>
  <si>
    <t>383385972</t>
  </si>
  <si>
    <t>50855403</t>
  </si>
  <si>
    <t>434241375</t>
  </si>
  <si>
    <t>779971</t>
  </si>
  <si>
    <t>433461404</t>
  </si>
  <si>
    <t>149238439</t>
  </si>
  <si>
    <t>4143898103</t>
  </si>
  <si>
    <t>0.925</t>
  </si>
  <si>
    <t>38328523</t>
  </si>
  <si>
    <t>69126</t>
  </si>
  <si>
    <t>58811</t>
  </si>
  <si>
    <t>47528</t>
  </si>
  <si>
    <t>38408932</t>
  </si>
  <si>
    <t>88649</t>
  </si>
  <si>
    <t>820</t>
  </si>
  <si>
    <t>2856</t>
  </si>
  <si>
    <t>57056</t>
  </si>
  <si>
    <t>Catherine Booker</t>
  </si>
  <si>
    <t>252-902-3410</t>
  </si>
  <si>
    <t>1/20/2017</t>
  </si>
  <si>
    <t>Teresa Elks</t>
  </si>
  <si>
    <t>Personal Property Manager</t>
  </si>
  <si>
    <t>252-902-3418</t>
  </si>
  <si>
    <t>252-830-0753</t>
  </si>
  <si>
    <t>teresa.elks@pittcountync.gov</t>
  </si>
  <si>
    <t>7130356774</t>
  </si>
  <si>
    <t>4624410399</t>
  </si>
  <si>
    <t>608111168</t>
  </si>
  <si>
    <t>8358481</t>
  </si>
  <si>
    <t>12371236822</t>
  </si>
  <si>
    <t>2608167265</t>
  </si>
  <si>
    <t>9763069557</t>
  </si>
  <si>
    <t>2016 was Revaluation Year</t>
  </si>
  <si>
    <t>708069737</t>
  </si>
  <si>
    <t>466549194</t>
  </si>
  <si>
    <t>241520543</t>
  </si>
  <si>
    <t>1074574750</t>
  </si>
  <si>
    <t>104206133</t>
  </si>
  <si>
    <t>81916141</t>
  </si>
  <si>
    <t>1260697024</t>
  </si>
  <si>
    <t>889910</t>
  </si>
  <si>
    <t>1259807114</t>
  </si>
  <si>
    <t>181708296</t>
  </si>
  <si>
    <t>11204584967</t>
  </si>
  <si>
    <t>0.686</t>
  </si>
  <si>
    <t>76275952</t>
  </si>
  <si>
    <t>619303</t>
  </si>
  <si>
    <t>169028</t>
  </si>
  <si>
    <t>42290</t>
  </si>
  <si>
    <t>77021993</t>
  </si>
  <si>
    <t>8975</t>
  </si>
  <si>
    <t>147596</t>
  </si>
  <si>
    <t>142723</t>
  </si>
  <si>
    <t>290319</t>
  </si>
  <si>
    <t>1934295</t>
  </si>
  <si>
    <t>29014</t>
  </si>
  <si>
    <t>1270187</t>
  </si>
  <si>
    <t>635094</t>
  </si>
  <si>
    <t xml:space="preserve"> ; Cover Date</t>
  </si>
  <si>
    <t>Gary Roberts</t>
  </si>
  <si>
    <t>(828) 250-4909</t>
  </si>
  <si>
    <t>Jennifer Pike</t>
  </si>
  <si>
    <t>Accountant</t>
  </si>
  <si>
    <t>(828) 250-4961</t>
  </si>
  <si>
    <t>jennifer.pike@buncombecounty.org</t>
  </si>
  <si>
    <t>20631912422</t>
  </si>
  <si>
    <t>6008798150</t>
  </si>
  <si>
    <t>327161800</t>
  </si>
  <si>
    <t>26967872372</t>
  </si>
  <si>
    <t>1258923921</t>
  </si>
  <si>
    <t>25708948451</t>
  </si>
  <si>
    <t>983855500</t>
  </si>
  <si>
    <t>698203265</t>
  </si>
  <si>
    <t>285652235</t>
  </si>
  <si>
    <t>1759805559</t>
  </si>
  <si>
    <t>127008289</t>
  </si>
  <si>
    <t>1886813848</t>
  </si>
  <si>
    <t>1558064</t>
  </si>
  <si>
    <t>1885255784</t>
  </si>
  <si>
    <t>585448380</t>
  </si>
  <si>
    <t>28179652615</t>
  </si>
  <si>
    <t>0.604</t>
  </si>
  <si>
    <t>169924820</t>
  </si>
  <si>
    <t>577763</t>
  </si>
  <si>
    <t>140903</t>
  </si>
  <si>
    <t>170643486</t>
  </si>
  <si>
    <t>ASHEVILLE CITY SCHOOL DISTRICT</t>
  </si>
  <si>
    <t>5441788516</t>
  </si>
  <si>
    <t>0.15</t>
  </si>
  <si>
    <t>8170833</t>
  </si>
  <si>
    <t>24035</t>
  </si>
  <si>
    <t>59405</t>
  </si>
  <si>
    <t>83440</t>
  </si>
  <si>
    <t>496683</t>
  </si>
  <si>
    <t>206099</t>
  </si>
  <si>
    <t>702782</t>
  </si>
  <si>
    <t>16226135</t>
  </si>
  <si>
    <t>243508</t>
  </si>
  <si>
    <t>15982627</t>
  </si>
  <si>
    <t>Buncombe County Tourism Development Authority</t>
  </si>
  <si>
    <t>0.04</t>
  </si>
  <si>
    <t>11/1/2015</t>
  </si>
  <si>
    <t>4232106</t>
  </si>
  <si>
    <t>Jennie Gibson</t>
  </si>
  <si>
    <t>Assessor</t>
  </si>
  <si>
    <t>910-875-8751, ext 1520</t>
  </si>
  <si>
    <t>910-875-8751</t>
  </si>
  <si>
    <t>910-875-9222</t>
  </si>
  <si>
    <t>jgibson@hokecounty.org</t>
  </si>
  <si>
    <t>2478313200</t>
  </si>
  <si>
    <t>243863870</t>
  </si>
  <si>
    <t>81415570</t>
  </si>
  <si>
    <t>141376540</t>
  </si>
  <si>
    <t>2944969180</t>
  </si>
  <si>
    <t>175898639</t>
  </si>
  <si>
    <t>2769070541</t>
  </si>
  <si>
    <t>229369020</t>
  </si>
  <si>
    <t>127824130</t>
  </si>
  <si>
    <t>101544890</t>
  </si>
  <si>
    <t>214189131</t>
  </si>
  <si>
    <t>11854730</t>
  </si>
  <si>
    <t>454600</t>
  </si>
  <si>
    <t>226498461</t>
  </si>
  <si>
    <t>476390</t>
  </si>
  <si>
    <t>226022071</t>
  </si>
  <si>
    <t>91692587</t>
  </si>
  <si>
    <t>3086785199</t>
  </si>
  <si>
    <t>0.75</t>
  </si>
  <si>
    <t>22463257</t>
  </si>
  <si>
    <t>5948</t>
  </si>
  <si>
    <t>7024</t>
  </si>
  <si>
    <t>4495</t>
  </si>
  <si>
    <t>22471734</t>
  </si>
  <si>
    <t>138905</t>
  </si>
  <si>
    <t>1042</t>
  </si>
  <si>
    <t>1125</t>
  </si>
  <si>
    <t>7375</t>
  </si>
  <si>
    <t>2189132</t>
  </si>
  <si>
    <t>2197632</t>
  </si>
  <si>
    <t>15515</t>
  </si>
  <si>
    <t>174519</t>
  </si>
  <si>
    <t>LANDON PRICE</t>
  </si>
  <si>
    <t>Greene County Finance Officer</t>
  </si>
  <si>
    <t>252-747-3446</t>
  </si>
  <si>
    <t>1/22/2017</t>
  </si>
  <si>
    <t>Becky R. Sutton</t>
  </si>
  <si>
    <t>252-747-2644</t>
  </si>
  <si>
    <t>252-747-5067</t>
  </si>
  <si>
    <t>bsutton@greenecountync.gov</t>
  </si>
  <si>
    <t>889200675</t>
  </si>
  <si>
    <t>160225876</t>
  </si>
  <si>
    <t>1049426551</t>
  </si>
  <si>
    <t>253159234</t>
  </si>
  <si>
    <t>796267317</t>
  </si>
  <si>
    <t>420048975</t>
  </si>
  <si>
    <t>234954904</t>
  </si>
  <si>
    <t>185094071</t>
  </si>
  <si>
    <t>99875832</t>
  </si>
  <si>
    <t>21847181</t>
  </si>
  <si>
    <t>121723013</t>
  </si>
  <si>
    <t>717239</t>
  </si>
  <si>
    <t>121005774</t>
  </si>
  <si>
    <t>44070315</t>
  </si>
  <si>
    <t>961343406</t>
  </si>
  <si>
    <t>0.786</t>
  </si>
  <si>
    <t>7556160</t>
  </si>
  <si>
    <t>90848</t>
  </si>
  <si>
    <t>19616</t>
  </si>
  <si>
    <t>5789</t>
  </si>
  <si>
    <t>7660835</t>
  </si>
  <si>
    <t>615</t>
  </si>
  <si>
    <t>4140</t>
  </si>
  <si>
    <t>1626</t>
  </si>
  <si>
    <t>6381</t>
  </si>
  <si>
    <t>Vickie Maness</t>
  </si>
  <si>
    <t>County Tax Administrator</t>
  </si>
  <si>
    <t>910.576.4311, ext 1330</t>
  </si>
  <si>
    <t>910.576.2209</t>
  </si>
  <si>
    <t>vmaness@montgomerycountync.com</t>
  </si>
  <si>
    <t>2249560824</t>
  </si>
  <si>
    <t>174715231</t>
  </si>
  <si>
    <t>166699359</t>
  </si>
  <si>
    <t>2590975414</t>
  </si>
  <si>
    <t>132314360</t>
  </si>
  <si>
    <t>2458661054</t>
  </si>
  <si>
    <t>218318249</t>
  </si>
  <si>
    <t>112946871</t>
  </si>
  <si>
    <t>105371378</t>
  </si>
  <si>
    <t>290127525</t>
  </si>
  <si>
    <t>29006262</t>
  </si>
  <si>
    <t>19958452</t>
  </si>
  <si>
    <t>339092239</t>
  </si>
  <si>
    <t>62409704</t>
  </si>
  <si>
    <t>276682535</t>
  </si>
  <si>
    <t>90939324</t>
  </si>
  <si>
    <t>2826282913</t>
  </si>
  <si>
    <t>0.62</t>
  </si>
  <si>
    <t>17513747</t>
  </si>
  <si>
    <t>9210</t>
  </si>
  <si>
    <t>15302</t>
  </si>
  <si>
    <t>17538259</t>
  </si>
  <si>
    <t>1468</t>
  </si>
  <si>
    <t>8640</t>
  </si>
  <si>
    <t>10108</t>
  </si>
  <si>
    <t>690</t>
  </si>
  <si>
    <t>36212</t>
  </si>
  <si>
    <t>Montgomery County Tourism Development Authority</t>
  </si>
  <si>
    <t>217583</t>
  </si>
  <si>
    <t>Ken Joyner</t>
  </si>
  <si>
    <t>980.314.4300</t>
  </si>
  <si>
    <t>1/24/2017</t>
  </si>
  <si>
    <t>Barry Lindenman</t>
  </si>
  <si>
    <t>BPP Audit Manager</t>
  </si>
  <si>
    <t>704.545.5114</t>
  </si>
  <si>
    <t>barry.lindenman@mecklenburgcountync.gov</t>
  </si>
  <si>
    <t>62166744163</t>
  </si>
  <si>
    <t>39390868302</t>
  </si>
  <si>
    <t>101557612465</t>
  </si>
  <si>
    <t>2341093288</t>
  </si>
  <si>
    <t>99216519177</t>
  </si>
  <si>
    <t>320260271</t>
  </si>
  <si>
    <t>273733854</t>
  </si>
  <si>
    <t>46526417</t>
  </si>
  <si>
    <t>901441553</t>
  </si>
  <si>
    <t>98077469</t>
  </si>
  <si>
    <t>8568211288</t>
  </si>
  <si>
    <t>9567730310</t>
  </si>
  <si>
    <t>167971158</t>
  </si>
  <si>
    <t>9399759152</t>
  </si>
  <si>
    <t>4619884591</t>
  </si>
  <si>
    <t>113236162920</t>
  </si>
  <si>
    <t>0.8157</t>
  </si>
  <si>
    <t>923613115</t>
  </si>
  <si>
    <t>8715395</t>
  </si>
  <si>
    <t>878093</t>
  </si>
  <si>
    <t>933206603</t>
  </si>
  <si>
    <t>35190</t>
  </si>
  <si>
    <t>287</t>
  </si>
  <si>
    <t>72905</t>
  </si>
  <si>
    <t>165353</t>
  </si>
  <si>
    <t>238258</t>
  </si>
  <si>
    <t>3769026</t>
  </si>
  <si>
    <t>1156656</t>
  </si>
  <si>
    <t>4925682</t>
  </si>
  <si>
    <t>40057524</t>
  </si>
  <si>
    <t>1870315</t>
  </si>
  <si>
    <t>12951472</t>
  </si>
  <si>
    <t>25235737</t>
  </si>
  <si>
    <t>Clt Regional Visitors Authority</t>
  </si>
  <si>
    <t>0.01</t>
  </si>
  <si>
    <t>30954493</t>
  </si>
  <si>
    <t>928635</t>
  </si>
  <si>
    <t>30025858</t>
  </si>
  <si>
    <t>City of Charlotte</t>
  </si>
  <si>
    <t>Sandra R. Long</t>
  </si>
  <si>
    <t>336-846-5501</t>
  </si>
  <si>
    <t>Keith Little</t>
  </si>
  <si>
    <t>336-846-5553</t>
  </si>
  <si>
    <t>336-846-5564</t>
  </si>
  <si>
    <t>taxadmin@ashecountygov.com</t>
  </si>
  <si>
    <t>3661541600</t>
  </si>
  <si>
    <t>239539900</t>
  </si>
  <si>
    <t>15412300</t>
  </si>
  <si>
    <t>3916493800</t>
  </si>
  <si>
    <t>446685900</t>
  </si>
  <si>
    <t>3469807900</t>
  </si>
  <si>
    <t>515465000</t>
  </si>
  <si>
    <t>411191100</t>
  </si>
  <si>
    <t>104273900</t>
  </si>
  <si>
    <t>111738881</t>
  </si>
  <si>
    <t>13662146</t>
  </si>
  <si>
    <t>125401027</t>
  </si>
  <si>
    <t>216680</t>
  </si>
  <si>
    <t>125184347</t>
  </si>
  <si>
    <t>93116986</t>
  </si>
  <si>
    <t>3688109233</t>
  </si>
  <si>
    <t>0.433</t>
  </si>
  <si>
    <t>15969529</t>
  </si>
  <si>
    <t>38086</t>
  </si>
  <si>
    <t>4749</t>
  </si>
  <si>
    <t>19392</t>
  </si>
  <si>
    <t>15992972</t>
  </si>
  <si>
    <t>1035</t>
  </si>
  <si>
    <t>4400</t>
  </si>
  <si>
    <t>1750</t>
  </si>
  <si>
    <t>7185</t>
  </si>
  <si>
    <t>3313</t>
  </si>
  <si>
    <t>235855.48</t>
  </si>
  <si>
    <t>15076</t>
  </si>
  <si>
    <t>220779</t>
  </si>
  <si>
    <t>1% Chamber of Commerce, 1% 1904 Courthouse, 1% Ashe Civic Center</t>
  </si>
  <si>
    <t>235855</t>
  </si>
  <si>
    <t>265411</t>
  </si>
  <si>
    <t>Eddie Mitchum</t>
  </si>
  <si>
    <t>Tax Administator</t>
  </si>
  <si>
    <t>704-920-2171</t>
  </si>
  <si>
    <t>1/23/2017</t>
  </si>
  <si>
    <t>Douglas E Brewer</t>
  </si>
  <si>
    <t>Senior Accountant</t>
  </si>
  <si>
    <t>704-920-2409</t>
  </si>
  <si>
    <t>debrewer@cabarruscounty.us</t>
  </si>
  <si>
    <t>12963473550</t>
  </si>
  <si>
    <t>3602618115</t>
  </si>
  <si>
    <t>1683205676</t>
  </si>
  <si>
    <t>349660406</t>
  </si>
  <si>
    <t>More accurate info was available this year to distinguish real property categories</t>
  </si>
  <si>
    <t>18598957747</t>
  </si>
  <si>
    <t>1043829572</t>
  </si>
  <si>
    <t>17555128175</t>
  </si>
  <si>
    <t>1003662910</t>
  </si>
  <si>
    <t>907202140</t>
  </si>
  <si>
    <t>96460770</t>
  </si>
  <si>
    <t>1499579939</t>
  </si>
  <si>
    <t>94789193</t>
  </si>
  <si>
    <t>186899828</t>
  </si>
  <si>
    <t>1781268960</t>
  </si>
  <si>
    <t>184258</t>
  </si>
  <si>
    <t>1781084702</t>
  </si>
  <si>
    <t>381343745</t>
  </si>
  <si>
    <t>19717556622</t>
  </si>
  <si>
    <t>0.7</t>
  </si>
  <si>
    <t>138399710</t>
  </si>
  <si>
    <t>2766606</t>
  </si>
  <si>
    <t>216674</t>
  </si>
  <si>
    <t>1135418</t>
  </si>
  <si>
    <t>140247572</t>
  </si>
  <si>
    <t>90500</t>
  </si>
  <si>
    <t>634</t>
  </si>
  <si>
    <t>39550</t>
  </si>
  <si>
    <t>518335</t>
  </si>
  <si>
    <t>557885</t>
  </si>
  <si>
    <t>208662</t>
  </si>
  <si>
    <t>52487</t>
  </si>
  <si>
    <t>261149</t>
  </si>
  <si>
    <t>5343668</t>
  </si>
  <si>
    <t>534367</t>
  </si>
  <si>
    <t>4809301</t>
  </si>
  <si>
    <t>Cab Co Conv &amp; Visitors Bureau</t>
  </si>
  <si>
    <t>Lisa Anderson</t>
  </si>
  <si>
    <t>252-338-1919</t>
  </si>
  <si>
    <t>Stephanie Humphries</t>
  </si>
  <si>
    <t>252-338-6363</t>
  </si>
  <si>
    <t>252-331-7831</t>
  </si>
  <si>
    <t>shumphries@camdencountync.gov</t>
  </si>
  <si>
    <t>736838699</t>
  </si>
  <si>
    <t>53513221</t>
  </si>
  <si>
    <t>293448229</t>
  </si>
  <si>
    <t>1083800149</t>
  </si>
  <si>
    <t>171929637</t>
  </si>
  <si>
    <t>911870512</t>
  </si>
  <si>
    <t>223686578</t>
  </si>
  <si>
    <t>163320140</t>
  </si>
  <si>
    <t>60366438</t>
  </si>
  <si>
    <t>28014867</t>
  </si>
  <si>
    <t>3045244</t>
  </si>
  <si>
    <t>3615164</t>
  </si>
  <si>
    <t>34675275</t>
  </si>
  <si>
    <t>67806</t>
  </si>
  <si>
    <t>34607469</t>
  </si>
  <si>
    <t>21984458</t>
  </si>
  <si>
    <t>968462439</t>
  </si>
  <si>
    <t>0.68</t>
  </si>
  <si>
    <t>6597174</t>
  </si>
  <si>
    <t>2685</t>
  </si>
  <si>
    <t>11648</t>
  </si>
  <si>
    <t>6588211</t>
  </si>
  <si>
    <t>355</t>
  </si>
  <si>
    <t>701</t>
  </si>
  <si>
    <t>35741</t>
  </si>
  <si>
    <t>Camden County TDA</t>
  </si>
  <si>
    <t>428919</t>
  </si>
  <si>
    <t>89869</t>
  </si>
  <si>
    <t>RITA MILLER</t>
  </si>
  <si>
    <t>336-372-8291</t>
  </si>
  <si>
    <t>RITA B MILLER</t>
  </si>
  <si>
    <t>336-372-7003</t>
  </si>
  <si>
    <t>ALLEAPPR@SKYBEST.COM</t>
  </si>
  <si>
    <t>1771918164</t>
  </si>
  <si>
    <t>77256200</t>
  </si>
  <si>
    <t>15609600</t>
  </si>
  <si>
    <t>163933900</t>
  </si>
  <si>
    <t>2028717864</t>
  </si>
  <si>
    <t>538799781</t>
  </si>
  <si>
    <t>1489918083</t>
  </si>
  <si>
    <t>435342214</t>
  </si>
  <si>
    <t>357262873</t>
  </si>
  <si>
    <t>78079341</t>
  </si>
  <si>
    <t>61842985</t>
  </si>
  <si>
    <t>5382803</t>
  </si>
  <si>
    <t>67225788</t>
  </si>
  <si>
    <t>26070</t>
  </si>
  <si>
    <t>67199718</t>
  </si>
  <si>
    <t>46335107</t>
  </si>
  <si>
    <t>1603452908</t>
  </si>
  <si>
    <t>0.5125</t>
  </si>
  <si>
    <t>7971072</t>
  </si>
  <si>
    <t>258825</t>
  </si>
  <si>
    <t>3931</t>
  </si>
  <si>
    <t>8233828</t>
  </si>
  <si>
    <t>1375</t>
  </si>
  <si>
    <t>2200</t>
  </si>
  <si>
    <t>3575</t>
  </si>
  <si>
    <t>65161.4</t>
  </si>
  <si>
    <t>65161</t>
  </si>
  <si>
    <t>Alleghany Co. TDA</t>
  </si>
  <si>
    <t>93270</t>
  </si>
  <si>
    <t>Guy Kerley</t>
  </si>
  <si>
    <t>(828) 632-4346</t>
  </si>
  <si>
    <t>(828) 632-1100</t>
  </si>
  <si>
    <t>gkerley@alexandercountync.gov</t>
  </si>
  <si>
    <t>2134712484</t>
  </si>
  <si>
    <t>142805478</t>
  </si>
  <si>
    <t>62731427</t>
  </si>
  <si>
    <t>2340249389</t>
  </si>
  <si>
    <t>270948884</t>
  </si>
  <si>
    <t>2069300505</t>
  </si>
  <si>
    <t>393926730</t>
  </si>
  <si>
    <t>239673574</t>
  </si>
  <si>
    <t>154253156</t>
  </si>
  <si>
    <t>90595571</t>
  </si>
  <si>
    <t>22538214</t>
  </si>
  <si>
    <t>29461972</t>
  </si>
  <si>
    <t>142595757</t>
  </si>
  <si>
    <t>441000</t>
  </si>
  <si>
    <t>142154757</t>
  </si>
  <si>
    <t>80909711</t>
  </si>
  <si>
    <t>2292364973</t>
  </si>
  <si>
    <t>0.79</t>
  </si>
  <si>
    <t>18118424</t>
  </si>
  <si>
    <t>2246</t>
  </si>
  <si>
    <t>18083</t>
  </si>
  <si>
    <t>18138753</t>
  </si>
  <si>
    <t>12720</t>
  </si>
  <si>
    <t>155953</t>
  </si>
  <si>
    <t>Jessica McCall</t>
  </si>
  <si>
    <t>(828) 884-3200</t>
  </si>
  <si>
    <t>Shasta Moretz</t>
  </si>
  <si>
    <t>Asst. Tax Administrator</t>
  </si>
  <si>
    <t>(828) 884-3542</t>
  </si>
  <si>
    <t>shasta.moretz@tconc.org</t>
  </si>
  <si>
    <t>4850359288</t>
  </si>
  <si>
    <t>615324830</t>
  </si>
  <si>
    <t>11262850</t>
  </si>
  <si>
    <t>5476946968</t>
  </si>
  <si>
    <t>293646588</t>
  </si>
  <si>
    <t>5183300380</t>
  </si>
  <si>
    <t>291332940</t>
  </si>
  <si>
    <t>255382970</t>
  </si>
  <si>
    <t>35949970</t>
  </si>
  <si>
    <t>94033950</t>
  </si>
  <si>
    <t>8182897</t>
  </si>
  <si>
    <t>8975425</t>
  </si>
  <si>
    <t>111192272</t>
  </si>
  <si>
    <t>210530</t>
  </si>
  <si>
    <t>110981742</t>
  </si>
  <si>
    <t>125228705</t>
  </si>
  <si>
    <t>5419510827</t>
  </si>
  <si>
    <t>0.511</t>
  </si>
  <si>
    <t>27693700</t>
  </si>
  <si>
    <t>PHILLIP BARRIER JR</t>
  </si>
  <si>
    <t>TAX ADMIN.</t>
  </si>
  <si>
    <t>828-733-8215</t>
  </si>
  <si>
    <t>NANCY JOHNSON</t>
  </si>
  <si>
    <t>FINANCE OFFICER</t>
  </si>
  <si>
    <t>828-733-8200</t>
  </si>
  <si>
    <t>282-733-8216</t>
  </si>
  <si>
    <t>3183758186</t>
  </si>
  <si>
    <t>253066741</t>
  </si>
  <si>
    <t>30914600</t>
  </si>
  <si>
    <t>3467739527</t>
  </si>
  <si>
    <t>76970900</t>
  </si>
  <si>
    <t>3390768627</t>
  </si>
  <si>
    <t>131430600</t>
  </si>
  <si>
    <t>62478400</t>
  </si>
  <si>
    <t>68952200</t>
  </si>
  <si>
    <t>76249502</t>
  </si>
  <si>
    <t>24090674</t>
  </si>
  <si>
    <t>1160908</t>
  </si>
  <si>
    <t>classified as other in BPP. Ichecked the totals</t>
  </si>
  <si>
    <t>101501084</t>
  </si>
  <si>
    <t>67496</t>
  </si>
  <si>
    <t>101433588</t>
  </si>
  <si>
    <t>40717971</t>
  </si>
  <si>
    <t>3532920186</t>
  </si>
  <si>
    <t>0.4472</t>
  </si>
  <si>
    <t>15786771</t>
  </si>
  <si>
    <t>12478</t>
  </si>
  <si>
    <t>7833</t>
  </si>
  <si>
    <t>13724</t>
  </si>
  <si>
    <t>15793358</t>
  </si>
  <si>
    <t>7620</t>
  </si>
  <si>
    <t>354213</t>
  </si>
  <si>
    <t>Cindy Lowry</t>
  </si>
  <si>
    <t>910-671-3060 ext:7301</t>
  </si>
  <si>
    <t>1/30/2017</t>
  </si>
  <si>
    <t>Sue Kozik</t>
  </si>
  <si>
    <t>Operations Coordinator</t>
  </si>
  <si>
    <t>910-671-3060 ext: 7302</t>
  </si>
  <si>
    <t>910-671-6243</t>
  </si>
  <si>
    <t>sue.kozik@co.robeson.nc.us</t>
  </si>
  <si>
    <t>3634196269</t>
  </si>
  <si>
    <t>799694303</t>
  </si>
  <si>
    <t>169441700</t>
  </si>
  <si>
    <t>4603332272</t>
  </si>
  <si>
    <t>290075200</t>
  </si>
  <si>
    <t>4313257072</t>
  </si>
  <si>
    <t>389123500</t>
  </si>
  <si>
    <t>144589100</t>
  </si>
  <si>
    <t>244534400</t>
  </si>
  <si>
    <t>960630384</t>
  </si>
  <si>
    <t>101988755</t>
  </si>
  <si>
    <t>18240678</t>
  </si>
  <si>
    <t>1080859817</t>
  </si>
  <si>
    <t>176336577</t>
  </si>
  <si>
    <t>904523240</t>
  </si>
  <si>
    <t>365098903</t>
  </si>
  <si>
    <t>5582879215</t>
  </si>
  <si>
    <t>0.77</t>
  </si>
  <si>
    <t>42836132</t>
  </si>
  <si>
    <t>152057</t>
  </si>
  <si>
    <t>109300</t>
  </si>
  <si>
    <t>43097489</t>
  </si>
  <si>
    <t>2832922</t>
  </si>
  <si>
    <t>21814</t>
  </si>
  <si>
    <t>2190</t>
  </si>
  <si>
    <t>35040</t>
  </si>
  <si>
    <t>6025</t>
  </si>
  <si>
    <t>43255</t>
  </si>
  <si>
    <t>51693</t>
  </si>
  <si>
    <t>Randy Faircloth</t>
  </si>
  <si>
    <t>252-399-2915</t>
  </si>
  <si>
    <t>252-399-2030</t>
  </si>
  <si>
    <t>rfaircloth@wilson-co.com</t>
  </si>
  <si>
    <t>3443507311</t>
  </si>
  <si>
    <t>1018277500</t>
  </si>
  <si>
    <t>421353438</t>
  </si>
  <si>
    <t>4883138249</t>
  </si>
  <si>
    <t>274454674</t>
  </si>
  <si>
    <t>4608683575</t>
  </si>
  <si>
    <t>403405844</t>
  </si>
  <si>
    <t>216959323</t>
  </si>
  <si>
    <t>186446521</t>
  </si>
  <si>
    <t>1246212924</t>
  </si>
  <si>
    <t>correction due to solar farms from value 1,201,295,332</t>
  </si>
  <si>
    <t>24305991</t>
  </si>
  <si>
    <t>20551109</t>
  </si>
  <si>
    <t>1291070024</t>
  </si>
  <si>
    <t>36305691</t>
  </si>
  <si>
    <t>correction due to solar farms from value 366,598</t>
  </si>
  <si>
    <t>1254764333</t>
  </si>
  <si>
    <t>corrections due to solar farms from value 1,245,785,834</t>
  </si>
  <si>
    <t>107658512</t>
  </si>
  <si>
    <t>5971106420</t>
  </si>
  <si>
    <t>corrections due to solar farms from value 5,962,127,921</t>
  </si>
  <si>
    <t>0.73</t>
  </si>
  <si>
    <t>42753439</t>
  </si>
  <si>
    <t>832992</t>
  </si>
  <si>
    <t>45766</t>
  </si>
  <si>
    <t>43632197</t>
  </si>
  <si>
    <t>4847</t>
  </si>
  <si>
    <t>28765</t>
  </si>
  <si>
    <t>33612</t>
  </si>
  <si>
    <t>102042</t>
  </si>
  <si>
    <t>584319</t>
  </si>
  <si>
    <t>16149</t>
  </si>
  <si>
    <t>568170</t>
  </si>
  <si>
    <t>Wilson County Tourism Authority</t>
  </si>
  <si>
    <t>479992</t>
  </si>
  <si>
    <t>Samuel B. Croom</t>
  </si>
  <si>
    <t>(252)448-2546</t>
  </si>
  <si>
    <t>1/26/2017</t>
  </si>
  <si>
    <t>(252)448-1080</t>
  </si>
  <si>
    <t>scroom@jonescountync.gov</t>
  </si>
  <si>
    <t>777892671</t>
  </si>
  <si>
    <t>11318211</t>
  </si>
  <si>
    <t>Commercial property overstated in prior years.  Should have been in residential.</t>
  </si>
  <si>
    <t>789210882</t>
  </si>
  <si>
    <t>147669583</t>
  </si>
  <si>
    <t>641541299</t>
  </si>
  <si>
    <t>235658670</t>
  </si>
  <si>
    <t>133305277</t>
  </si>
  <si>
    <t>102353393</t>
  </si>
  <si>
    <t>31970063</t>
  </si>
  <si>
    <t>Moved farmers from residential pp to bpp in 2016.</t>
  </si>
  <si>
    <t>15516343</t>
  </si>
  <si>
    <t>Moved farmers from residetial pp to bpp in 2016.</t>
  </si>
  <si>
    <t>47486406</t>
  </si>
  <si>
    <t>632465</t>
  </si>
  <si>
    <t>46853941</t>
  </si>
  <si>
    <t>46555750</t>
  </si>
  <si>
    <t>734950990</t>
  </si>
  <si>
    <t>5806113</t>
  </si>
  <si>
    <t>61989</t>
  </si>
  <si>
    <t>11622</t>
  </si>
  <si>
    <t>31583</t>
  </si>
  <si>
    <t>5848141</t>
  </si>
  <si>
    <t>350</t>
  </si>
  <si>
    <t>2340</t>
  </si>
  <si>
    <t>2690</t>
  </si>
  <si>
    <t>182</t>
  </si>
  <si>
    <t>LAURA JENSEN</t>
  </si>
  <si>
    <t>ASSISTANT FINANCE DIRECTOR</t>
  </si>
  <si>
    <t>(336) 597-1726</t>
  </si>
  <si>
    <t>RUSSELL JONES</t>
  </si>
  <si>
    <t>(336) 597-1721 X 2500</t>
  </si>
  <si>
    <t>(336) 322-8621</t>
  </si>
  <si>
    <t>RJONES@PERSONCOUNTY.NET</t>
  </si>
  <si>
    <t>2649812689</t>
  </si>
  <si>
    <t>423223981</t>
  </si>
  <si>
    <t>3073036670</t>
  </si>
  <si>
    <t>293911925</t>
  </si>
  <si>
    <t>2779124745</t>
  </si>
  <si>
    <t>383046675</t>
  </si>
  <si>
    <t>262102621</t>
  </si>
  <si>
    <t>120944054</t>
  </si>
  <si>
    <t>466479426</t>
  </si>
  <si>
    <t>61762189</t>
  </si>
  <si>
    <t>528241615</t>
  </si>
  <si>
    <t>888270969</t>
  </si>
  <si>
    <t>4195637329</t>
  </si>
  <si>
    <t>29369459</t>
  </si>
  <si>
    <t>16465</t>
  </si>
  <si>
    <t>29385924</t>
  </si>
  <si>
    <t>2550</t>
  </si>
  <si>
    <t>3923</t>
  </si>
  <si>
    <t>15693</t>
  </si>
  <si>
    <t>22166</t>
  </si>
  <si>
    <t>14405</t>
  </si>
  <si>
    <t>234188</t>
  </si>
  <si>
    <t>8215</t>
  </si>
  <si>
    <t>225973</t>
  </si>
  <si>
    <t xml:space="preserve"> ; Cover Date ; Invalid District:Lexington School District</t>
  </si>
  <si>
    <t>Jerry A. Ward</t>
  </si>
  <si>
    <t>Interim Tax Administrator</t>
  </si>
  <si>
    <t>336-242-2189</t>
  </si>
  <si>
    <t>336-243-2894</t>
  </si>
  <si>
    <t>jerry.ward@davidsoncountync.gov</t>
  </si>
  <si>
    <t>10142639070</t>
  </si>
  <si>
    <t>1001616893</t>
  </si>
  <si>
    <t>718084480</t>
  </si>
  <si>
    <t>11862340443</t>
  </si>
  <si>
    <t>714785509</t>
  </si>
  <si>
    <t>11147554934</t>
  </si>
  <si>
    <t>667853720</t>
  </si>
  <si>
    <t>567681120</t>
  </si>
  <si>
    <t>100172600</t>
  </si>
  <si>
    <t>755180337</t>
  </si>
  <si>
    <t>39861500</t>
  </si>
  <si>
    <t>144847703</t>
  </si>
  <si>
    <t>939889540</t>
  </si>
  <si>
    <t>135360</t>
  </si>
  <si>
    <t>939754180</t>
  </si>
  <si>
    <t>414136592</t>
  </si>
  <si>
    <t>12501445706</t>
  </si>
  <si>
    <t>0.54</t>
  </si>
  <si>
    <t>67507806</t>
  </si>
  <si>
    <t>46115</t>
  </si>
  <si>
    <t>67553921</t>
  </si>
  <si>
    <t>Lexington School District</t>
  </si>
  <si>
    <t>1175247402</t>
  </si>
  <si>
    <t>0.12</t>
  </si>
  <si>
    <t>1410297</t>
  </si>
  <si>
    <t>211185</t>
  </si>
  <si>
    <t>1140</t>
  </si>
  <si>
    <t>4365</t>
  </si>
  <si>
    <t>Allison W. Speight</t>
  </si>
  <si>
    <t>Finance Director</t>
  </si>
  <si>
    <t>919-731-1437</t>
  </si>
  <si>
    <t>1/27/2017</t>
  </si>
  <si>
    <t>5161375034</t>
  </si>
  <si>
    <t>1817385576</t>
  </si>
  <si>
    <t>290781692</t>
  </si>
  <si>
    <t>7269542302</t>
  </si>
  <si>
    <t>1346656983</t>
  </si>
  <si>
    <t>5922885319</t>
  </si>
  <si>
    <t>751678743</t>
  </si>
  <si>
    <t>473849120</t>
  </si>
  <si>
    <t>277829623</t>
  </si>
  <si>
    <t>730252621</t>
  </si>
  <si>
    <t>56924343</t>
  </si>
  <si>
    <t>This was previously our wildlife boats, they are now included in line 12</t>
  </si>
  <si>
    <t>787176964</t>
  </si>
  <si>
    <t>114330885</t>
  </si>
  <si>
    <t>672846079</t>
  </si>
  <si>
    <t>653524910</t>
  </si>
  <si>
    <t>7249256308</t>
  </si>
  <si>
    <t>0.6635</t>
  </si>
  <si>
    <t>48098815</t>
  </si>
  <si>
    <t>39062</t>
  </si>
  <si>
    <t>48137877</t>
  </si>
  <si>
    <t>6338</t>
  </si>
  <si>
    <t>59820</t>
  </si>
  <si>
    <t>66158</t>
  </si>
  <si>
    <t>73089</t>
  </si>
  <si>
    <t>91713</t>
  </si>
  <si>
    <t>6873</t>
  </si>
  <si>
    <t>84840</t>
  </si>
  <si>
    <t>Wayne County Tourism Development Authority</t>
  </si>
  <si>
    <t>12/01/15</t>
  </si>
  <si>
    <t>638401</t>
  </si>
  <si>
    <t>Chris Green</t>
  </si>
  <si>
    <t>704-484-4847</t>
  </si>
  <si>
    <t>Penny Grigg</t>
  </si>
  <si>
    <t>Business Personal Property</t>
  </si>
  <si>
    <t>704-476-3083</t>
  </si>
  <si>
    <t>704-484-4910</t>
  </si>
  <si>
    <t>penny.grigg@clevelandcounty.com</t>
  </si>
  <si>
    <t>4484137609</t>
  </si>
  <si>
    <t>627564680</t>
  </si>
  <si>
    <t>413563893</t>
  </si>
  <si>
    <t>5525266182</t>
  </si>
  <si>
    <t>369134574</t>
  </si>
  <si>
    <t>5156131608</t>
  </si>
  <si>
    <t>514676682</t>
  </si>
  <si>
    <t>300106413</t>
  </si>
  <si>
    <t>214570269</t>
  </si>
  <si>
    <t>1554684202</t>
  </si>
  <si>
    <t>75423347</t>
  </si>
  <si>
    <t>19480914</t>
  </si>
  <si>
    <t>1649588463</t>
  </si>
  <si>
    <t>70322207</t>
  </si>
  <si>
    <t>1579266256</t>
  </si>
  <si>
    <t>915296356</t>
  </si>
  <si>
    <t>7650694220</t>
  </si>
  <si>
    <t>0.72</t>
  </si>
  <si>
    <t>48471272</t>
  </si>
  <si>
    <t>6622504</t>
  </si>
  <si>
    <t>118101</t>
  </si>
  <si>
    <t>55211877</t>
  </si>
  <si>
    <t>4395</t>
  </si>
  <si>
    <t>15175</t>
  </si>
  <si>
    <t>19570</t>
  </si>
  <si>
    <t>53403</t>
  </si>
  <si>
    <t>24133</t>
  </si>
  <si>
    <t>77536</t>
  </si>
  <si>
    <t>596670</t>
  </si>
  <si>
    <t>376670</t>
  </si>
  <si>
    <t>220000</t>
  </si>
  <si>
    <t>David McCole</t>
  </si>
  <si>
    <t>910-455-3404</t>
  </si>
  <si>
    <t>Valeria Cox</t>
  </si>
  <si>
    <t>Data Processing Clerk</t>
  </si>
  <si>
    <t>910-989-2202</t>
  </si>
  <si>
    <t>910-455-4579</t>
  </si>
  <si>
    <t>valeria_cox@onslowcountync.gov</t>
  </si>
  <si>
    <t>9733175407</t>
  </si>
  <si>
    <t>1874018606</t>
  </si>
  <si>
    <t>22086340</t>
  </si>
  <si>
    <t>292342825</t>
  </si>
  <si>
    <t>11921623178</t>
  </si>
  <si>
    <t>305184956</t>
  </si>
  <si>
    <t>11616438222</t>
  </si>
  <si>
    <t>168183650</t>
  </si>
  <si>
    <t>124159175</t>
  </si>
  <si>
    <t>417599322</t>
  </si>
  <si>
    <t>75587751</t>
  </si>
  <si>
    <t>73017111</t>
  </si>
  <si>
    <t>566204184</t>
  </si>
  <si>
    <t>15818848</t>
  </si>
  <si>
    <t>550385336</t>
  </si>
  <si>
    <t>290126822</t>
  </si>
  <si>
    <t>12456950380</t>
  </si>
  <si>
    <t>0.675</t>
  </si>
  <si>
    <t>84084416</t>
  </si>
  <si>
    <t>205295</t>
  </si>
  <si>
    <t>86080</t>
  </si>
  <si>
    <t>84375791</t>
  </si>
  <si>
    <t>12485</t>
  </si>
  <si>
    <t>55895</t>
  </si>
  <si>
    <t>68380</t>
  </si>
  <si>
    <t>224867</t>
  </si>
  <si>
    <t>115198</t>
  </si>
  <si>
    <t>340065</t>
  </si>
  <si>
    <t>1732711</t>
  </si>
  <si>
    <t>PAUL IJAMES</t>
  </si>
  <si>
    <t>DEPUTY COUNTY MANAGER/FINANCE DIRECTOR</t>
  </si>
  <si>
    <t>828-764-9051</t>
  </si>
  <si>
    <t>DANIEL ISENHOUR</t>
  </si>
  <si>
    <t>828-764-9430</t>
  </si>
  <si>
    <t>828-764-9433</t>
  </si>
  <si>
    <t>4356853946</t>
  </si>
  <si>
    <t>based on estimates for lines 2,3,4</t>
  </si>
  <si>
    <t>730000000</t>
  </si>
  <si>
    <t>estimate</t>
  </si>
  <si>
    <t>150000000</t>
  </si>
  <si>
    <t>1250000</t>
  </si>
  <si>
    <t>5238103946</t>
  </si>
  <si>
    <t>224716330</t>
  </si>
  <si>
    <t>5013387616</t>
  </si>
  <si>
    <t>210000000</t>
  </si>
  <si>
    <t>126979083</t>
  </si>
  <si>
    <t>83020917</t>
  </si>
  <si>
    <t>587459538</t>
  </si>
  <si>
    <t>staff seperated BUS and REAL so this is a true number</t>
  </si>
  <si>
    <t>57062906</t>
  </si>
  <si>
    <t>good value after seperating BUS and REAL</t>
  </si>
  <si>
    <t>644522444</t>
  </si>
  <si>
    <t>1238781</t>
  </si>
  <si>
    <t>643283663</t>
  </si>
  <si>
    <t>248533718</t>
  </si>
  <si>
    <t>5905204997</t>
  </si>
  <si>
    <t>40161220</t>
  </si>
  <si>
    <t>42012</t>
  </si>
  <si>
    <t>76385</t>
  </si>
  <si>
    <t>40279617</t>
  </si>
  <si>
    <t>9420</t>
  </si>
  <si>
    <t>64</t>
  </si>
  <si>
    <t>4122</t>
  </si>
  <si>
    <t>14060</t>
  </si>
  <si>
    <t>18182</t>
  </si>
  <si>
    <t>34215</t>
  </si>
  <si>
    <t>425357</t>
  </si>
  <si>
    <t>408590</t>
  </si>
  <si>
    <t>BURKE COUNTY TOURISM DEVELOPMENT</t>
  </si>
  <si>
    <t>440302</t>
  </si>
  <si>
    <t>Robin E. Merry</t>
  </si>
  <si>
    <t>Division Director, Assessment</t>
  </si>
  <si>
    <t>704-283-3624</t>
  </si>
  <si>
    <t>18851345120</t>
  </si>
  <si>
    <t>2551054356</t>
  </si>
  <si>
    <t>21402399476</t>
  </si>
  <si>
    <t>1161965776</t>
  </si>
  <si>
    <t>20240433700</t>
  </si>
  <si>
    <t>1453770875</t>
  </si>
  <si>
    <t>1049613421</t>
  </si>
  <si>
    <t>404157454</t>
  </si>
  <si>
    <t>1118699118</t>
  </si>
  <si>
    <t>132249102</t>
  </si>
  <si>
    <t>119727189</t>
  </si>
  <si>
    <t>1370675409</t>
  </si>
  <si>
    <t>26783826</t>
  </si>
  <si>
    <t>1343891583</t>
  </si>
  <si>
    <t>413136008</t>
  </si>
  <si>
    <t>21997461291</t>
  </si>
  <si>
    <t>0.7665</t>
  </si>
  <si>
    <t>168381436</t>
  </si>
  <si>
    <t>225947</t>
  </si>
  <si>
    <t>131298</t>
  </si>
  <si>
    <t>168738681</t>
  </si>
  <si>
    <t>350814</t>
  </si>
  <si>
    <t>2701</t>
  </si>
  <si>
    <t>56100</t>
  </si>
  <si>
    <t>106367</t>
  </si>
  <si>
    <t>79523</t>
  </si>
  <si>
    <t>185890</t>
  </si>
  <si>
    <t xml:space="preserve"> ; Invalid District:n/a</t>
  </si>
  <si>
    <t>Joseph R Utley, Jr</t>
  </si>
  <si>
    <t>910-678-7630</t>
  </si>
  <si>
    <t>1/25/2017</t>
  </si>
  <si>
    <t>Sandra Napier</t>
  </si>
  <si>
    <t>Collections Division Manager</t>
  </si>
  <si>
    <t>910-678-7575</t>
  </si>
  <si>
    <t>910-678-7581</t>
  </si>
  <si>
    <t>snapier@co.cumberland.nc.us</t>
  </si>
  <si>
    <t>14217576915</t>
  </si>
  <si>
    <t>4961450703</t>
  </si>
  <si>
    <t>89637065</t>
  </si>
  <si>
    <t>648510705</t>
  </si>
  <si>
    <t>19917175388</t>
  </si>
  <si>
    <t>712865295</t>
  </si>
  <si>
    <t>19204310093</t>
  </si>
  <si>
    <t>416075555</t>
  </si>
  <si>
    <t>334390528</t>
  </si>
  <si>
    <t>81685027</t>
  </si>
  <si>
    <t>1536633190</t>
  </si>
  <si>
    <t>155267013</t>
  </si>
  <si>
    <t>42230622</t>
  </si>
  <si>
    <t>1734130825</t>
  </si>
  <si>
    <t>34890463</t>
  </si>
  <si>
    <t>1699240362</t>
  </si>
  <si>
    <t>429243430</t>
  </si>
  <si>
    <t>21332793885</t>
  </si>
  <si>
    <t>0.74</t>
  </si>
  <si>
    <t>157862675</t>
  </si>
  <si>
    <t>506306</t>
  </si>
  <si>
    <t>197686</t>
  </si>
  <si>
    <t>162798</t>
  </si>
  <si>
    <t>158403869</t>
  </si>
  <si>
    <t>n/a</t>
  </si>
  <si>
    <t>6583681</t>
  </si>
  <si>
    <t>48719</t>
  </si>
  <si>
    <t>80749</t>
  </si>
  <si>
    <t>213492</t>
  </si>
  <si>
    <t>294241</t>
  </si>
  <si>
    <t>592012</t>
  </si>
  <si>
    <t>226770</t>
  </si>
  <si>
    <t>818782</t>
  </si>
  <si>
    <t>5628040</t>
  </si>
  <si>
    <t>6444087</t>
  </si>
  <si>
    <t>Jake M. Oakley</t>
  </si>
  <si>
    <t>336-593-2418</t>
  </si>
  <si>
    <t>336-593-4019</t>
  </si>
  <si>
    <t>jmoakley@co.stokes.nc.us</t>
  </si>
  <si>
    <t>2901147711</t>
  </si>
  <si>
    <t>229966300</t>
  </si>
  <si>
    <t>32491400</t>
  </si>
  <si>
    <t>3163605411</t>
  </si>
  <si>
    <t>539720300</t>
  </si>
  <si>
    <t>2623885111</t>
  </si>
  <si>
    <t>429830000</t>
  </si>
  <si>
    <t>333483700</t>
  </si>
  <si>
    <t>96346300</t>
  </si>
  <si>
    <t>161402756</t>
  </si>
  <si>
    <t>34820409</t>
  </si>
  <si>
    <t>196223165</t>
  </si>
  <si>
    <t>435717</t>
  </si>
  <si>
    <t>195787448</t>
  </si>
  <si>
    <t>583143906</t>
  </si>
  <si>
    <t>3402816465</t>
  </si>
  <si>
    <t>0.66</t>
  </si>
  <si>
    <t>22458588</t>
  </si>
  <si>
    <t>601248</t>
  </si>
  <si>
    <t>15142</t>
  </si>
  <si>
    <t>226865</t>
  </si>
  <si>
    <t>22848113</t>
  </si>
  <si>
    <t>14360</t>
  </si>
  <si>
    <t>95</t>
  </si>
  <si>
    <t>31146</t>
  </si>
  <si>
    <t>William J Johnson</t>
  </si>
  <si>
    <t>Assistant County Manager</t>
  </si>
  <si>
    <t>252-641-4742</t>
  </si>
  <si>
    <t>Tarasa M Lewis</t>
  </si>
  <si>
    <t>Edgecombe County Tax Administrator</t>
  </si>
  <si>
    <t>252-641-7857</t>
  </si>
  <si>
    <t>252-641-7864</t>
  </si>
  <si>
    <t>tarasalewis@edgecombeco.com</t>
  </si>
  <si>
    <t>1514472199</t>
  </si>
  <si>
    <t>180612391</t>
  </si>
  <si>
    <t>197855498</t>
  </si>
  <si>
    <t>661395986</t>
  </si>
  <si>
    <t>2554336074</t>
  </si>
  <si>
    <t>263207240</t>
  </si>
  <si>
    <t>2291128834</t>
  </si>
  <si>
    <t>430305180</t>
  </si>
  <si>
    <t>220279873</t>
  </si>
  <si>
    <t>210025307</t>
  </si>
  <si>
    <t>388582390</t>
  </si>
  <si>
    <t>28394810</t>
  </si>
  <si>
    <t>8677997</t>
  </si>
  <si>
    <t>425655197</t>
  </si>
  <si>
    <t>37505954</t>
  </si>
  <si>
    <t>388149243</t>
  </si>
  <si>
    <t>168893077</t>
  </si>
  <si>
    <t>2848171154</t>
  </si>
  <si>
    <t>0.95</t>
  </si>
  <si>
    <t>27057626</t>
  </si>
  <si>
    <t>1789521</t>
  </si>
  <si>
    <t>15583</t>
  </si>
  <si>
    <t>46467</t>
  </si>
  <si>
    <t>28816263</t>
  </si>
  <si>
    <t>3175</t>
  </si>
  <si>
    <t>14280</t>
  </si>
  <si>
    <t>10405</t>
  </si>
  <si>
    <t>27860</t>
  </si>
  <si>
    <t>6845</t>
  </si>
  <si>
    <t>110964</t>
  </si>
  <si>
    <t>EDGE TOURIM DEV AUTH</t>
  </si>
  <si>
    <t>120385</t>
  </si>
  <si>
    <t>Melissa A. Radke</t>
  </si>
  <si>
    <t>252-482-9837</t>
  </si>
  <si>
    <t>252-482-1528</t>
  </si>
  <si>
    <t>melissa.radke@chowan.nc.gov</t>
  </si>
  <si>
    <t>1052194875</t>
  </si>
  <si>
    <t>167857212</t>
  </si>
  <si>
    <t>7012340</t>
  </si>
  <si>
    <t>2905400</t>
  </si>
  <si>
    <t>1229969827</t>
  </si>
  <si>
    <t>114486682</t>
  </si>
  <si>
    <t>1115483145</t>
  </si>
  <si>
    <t>154084760</t>
  </si>
  <si>
    <t>101236970</t>
  </si>
  <si>
    <t>52847790</t>
  </si>
  <si>
    <t>97809016</t>
  </si>
  <si>
    <t>11601516</t>
  </si>
  <si>
    <t>7380275</t>
  </si>
  <si>
    <t>116790807</t>
  </si>
  <si>
    <t>2531</t>
  </si>
  <si>
    <t>116788276</t>
  </si>
  <si>
    <t>34192011</t>
  </si>
  <si>
    <t>1266463432</t>
  </si>
  <si>
    <t>9124638</t>
  </si>
  <si>
    <t>268174</t>
  </si>
  <si>
    <t>8175</t>
  </si>
  <si>
    <t>22299</t>
  </si>
  <si>
    <t>9378688</t>
  </si>
  <si>
    <t>10320</t>
  </si>
  <si>
    <t>6723</t>
  </si>
  <si>
    <t>0.05</t>
  </si>
  <si>
    <t>157428</t>
  </si>
  <si>
    <t>4723</t>
  </si>
  <si>
    <t>152705</t>
  </si>
  <si>
    <t>Edenton Tourism Development</t>
  </si>
  <si>
    <t>397842</t>
  </si>
  <si>
    <t>330811</t>
  </si>
  <si>
    <t>67031</t>
  </si>
  <si>
    <t>80988</t>
  </si>
  <si>
    <t>Jeremy Akins</t>
  </si>
  <si>
    <t>336-570-4119</t>
  </si>
  <si>
    <t>336-570-6389</t>
  </si>
  <si>
    <t>jeremy.akins@alamance-nc.com</t>
  </si>
  <si>
    <t>8368686618</t>
  </si>
  <si>
    <t>2068024359</t>
  </si>
  <si>
    <t>556205349</t>
  </si>
  <si>
    <t>10992916326</t>
  </si>
  <si>
    <t>493932712</t>
  </si>
  <si>
    <t>10498983614</t>
  </si>
  <si>
    <t>543580108</t>
  </si>
  <si>
    <t>374789366</t>
  </si>
  <si>
    <t>168790742</t>
  </si>
  <si>
    <t>1150339468</t>
  </si>
  <si>
    <t>59116675</t>
  </si>
  <si>
    <t>33320013</t>
  </si>
  <si>
    <t>1242776156</t>
  </si>
  <si>
    <t>872046</t>
  </si>
  <si>
    <t>1241904110</t>
  </si>
  <si>
    <t>315569019</t>
  </si>
  <si>
    <t>12056456743</t>
  </si>
  <si>
    <t>0.58</t>
  </si>
  <si>
    <t>69860816</t>
  </si>
  <si>
    <t>103535</t>
  </si>
  <si>
    <t>52555</t>
  </si>
  <si>
    <t>70016906</t>
  </si>
  <si>
    <t>251144</t>
  </si>
  <si>
    <t>1678</t>
  </si>
  <si>
    <t>7422</t>
  </si>
  <si>
    <t>60900</t>
  </si>
  <si>
    <t>15073</t>
  </si>
  <si>
    <t>83395</t>
  </si>
  <si>
    <t>84762</t>
  </si>
  <si>
    <t>3016</t>
  </si>
  <si>
    <t>87778</t>
  </si>
  <si>
    <t>777545</t>
  </si>
  <si>
    <t>274707</t>
  </si>
  <si>
    <t>502838</t>
  </si>
  <si>
    <t>Alamance County Tourism Development Authority</t>
  </si>
  <si>
    <t>1278169</t>
  </si>
  <si>
    <t xml:space="preserve"> ; Invalid District:Weldon City Schools</t>
  </si>
  <si>
    <t>Doris B. Hawkins</t>
  </si>
  <si>
    <t>Halifax Tax Coordinator/Collector</t>
  </si>
  <si>
    <t>252/583-2121</t>
  </si>
  <si>
    <t>1/29/2017</t>
  </si>
  <si>
    <t>2867185062</t>
  </si>
  <si>
    <t>557980597</t>
  </si>
  <si>
    <t>Released $79,923,737 value, $623,405 principal tax $49,562 penalty for</t>
  </si>
  <si>
    <t>Westmoreland LG&amp;E Partners prior to hearing at PTC</t>
  </si>
  <si>
    <t>3425165659</t>
  </si>
  <si>
    <t>901061736</t>
  </si>
  <si>
    <t>2524103923</t>
  </si>
  <si>
    <t>473389100</t>
  </si>
  <si>
    <t>309901221</t>
  </si>
  <si>
    <t>163487879</t>
  </si>
  <si>
    <t>404175338</t>
  </si>
  <si>
    <t>61324828</t>
  </si>
  <si>
    <t>465500166</t>
  </si>
  <si>
    <t>1414376</t>
  </si>
  <si>
    <t>464085790</t>
  </si>
  <si>
    <t>221424642</t>
  </si>
  <si>
    <t>3209614355</t>
  </si>
  <si>
    <t>0.78</t>
  </si>
  <si>
    <t>25034992</t>
  </si>
  <si>
    <t>407541</t>
  </si>
  <si>
    <t>122199</t>
  </si>
  <si>
    <t>799633</t>
  </si>
  <si>
    <t>24765099</t>
  </si>
  <si>
    <t>Weldon City Schools</t>
  </si>
  <si>
    <t>578407185</t>
  </si>
  <si>
    <t>0.2</t>
  </si>
  <si>
    <t>1156814</t>
  </si>
  <si>
    <t>3613</t>
  </si>
  <si>
    <t>15960</t>
  </si>
  <si>
    <t>19573</t>
  </si>
  <si>
    <t>26262</t>
  </si>
  <si>
    <t>847882</t>
  </si>
  <si>
    <t>25436</t>
  </si>
  <si>
    <t>822445</t>
  </si>
  <si>
    <t>Halifax County Tourism Development Authority</t>
  </si>
  <si>
    <t>847881</t>
  </si>
  <si>
    <t>Michael W. Jarman</t>
  </si>
  <si>
    <t>County Manager</t>
  </si>
  <si>
    <t>(252) 559-6450</t>
  </si>
  <si>
    <t>January 21,2017</t>
  </si>
  <si>
    <t>Darrell Parrish</t>
  </si>
  <si>
    <t>(252)527-7174 ext 7233</t>
  </si>
  <si>
    <t>(252)527-4923</t>
  </si>
  <si>
    <t>dparrish@co.lenoir.nc.us</t>
  </si>
  <si>
    <t>2506940037</t>
  </si>
  <si>
    <t>512032735</t>
  </si>
  <si>
    <t>218645906</t>
  </si>
  <si>
    <t>3237618678</t>
  </si>
  <si>
    <t>331049231</t>
  </si>
  <si>
    <t>2906569447</t>
  </si>
  <si>
    <t>482560665</t>
  </si>
  <si>
    <t>284201097</t>
  </si>
  <si>
    <t>198359568</t>
  </si>
  <si>
    <t>820951820</t>
  </si>
  <si>
    <t>40240371</t>
  </si>
  <si>
    <t>14857786</t>
  </si>
  <si>
    <t>876049977</t>
  </si>
  <si>
    <t>74473871</t>
  </si>
  <si>
    <t>801576106</t>
  </si>
  <si>
    <t>105236845</t>
  </si>
  <si>
    <t>3813382398</t>
  </si>
  <si>
    <t>0.835</t>
  </si>
  <si>
    <t>31792188</t>
  </si>
  <si>
    <t>43635</t>
  </si>
  <si>
    <t>36820</t>
  </si>
  <si>
    <t>31872643</t>
  </si>
  <si>
    <t>3280</t>
  </si>
  <si>
    <t>15900</t>
  </si>
  <si>
    <t>19180</t>
  </si>
  <si>
    <t>27307</t>
  </si>
  <si>
    <t>35847</t>
  </si>
  <si>
    <t>63154</t>
  </si>
  <si>
    <t>206353</t>
  </si>
  <si>
    <t>10167</t>
  </si>
  <si>
    <t>196186</t>
  </si>
  <si>
    <t>Lenoir County Tourisim Authority</t>
  </si>
  <si>
    <t>123307</t>
  </si>
  <si>
    <t>Needom G. Hughes IV</t>
  </si>
  <si>
    <t>(910) 640-6635</t>
  </si>
  <si>
    <t>(910) 640-3305</t>
  </si>
  <si>
    <t>nhughes@columbusco.org</t>
  </si>
  <si>
    <t>1587196300</t>
  </si>
  <si>
    <t>302925100</t>
  </si>
  <si>
    <t>74982400</t>
  </si>
  <si>
    <t>706607355</t>
  </si>
  <si>
    <t>2671711155</t>
  </si>
  <si>
    <t>313422300</t>
  </si>
  <si>
    <t>2358288855</t>
  </si>
  <si>
    <t>400421800</t>
  </si>
  <si>
    <t>157004400</t>
  </si>
  <si>
    <t>243417400</t>
  </si>
  <si>
    <t>740653168</t>
  </si>
  <si>
    <t>19654881</t>
  </si>
  <si>
    <t>25107537</t>
  </si>
  <si>
    <t>785415586</t>
  </si>
  <si>
    <t>1773000</t>
  </si>
  <si>
    <t>783642586</t>
  </si>
  <si>
    <t>175725878</t>
  </si>
  <si>
    <t>3317657319</t>
  </si>
  <si>
    <t>0.805</t>
  </si>
  <si>
    <t>25279204</t>
  </si>
  <si>
    <t>1428048</t>
  </si>
  <si>
    <t>23486</t>
  </si>
  <si>
    <t>26730738</t>
  </si>
  <si>
    <t>4029575</t>
  </si>
  <si>
    <t>31078</t>
  </si>
  <si>
    <t>495</t>
  </si>
  <si>
    <t>24695</t>
  </si>
  <si>
    <t>97690</t>
  </si>
  <si>
    <t>Columbus County Travel and Tourism</t>
  </si>
  <si>
    <t>Donna Wood</t>
  </si>
  <si>
    <t>252-459-9802</t>
  </si>
  <si>
    <t>JIM WRENN</t>
  </si>
  <si>
    <t>(252)462-2676</t>
  </si>
  <si>
    <t>(252)462-0508</t>
  </si>
  <si>
    <t>jim.wrenn@nashcountync.gov</t>
  </si>
  <si>
    <t>4012233750</t>
  </si>
  <si>
    <t>1519912737</t>
  </si>
  <si>
    <t>428693335</t>
  </si>
  <si>
    <t>5960839822</t>
  </si>
  <si>
    <t>441926516</t>
  </si>
  <si>
    <t>5518913306</t>
  </si>
  <si>
    <t>620318318</t>
  </si>
  <si>
    <t>385592211</t>
  </si>
  <si>
    <t>234726107</t>
  </si>
  <si>
    <t>920771230</t>
  </si>
  <si>
    <t>48874429</t>
  </si>
  <si>
    <t>969645659</t>
  </si>
  <si>
    <t>772230</t>
  </si>
  <si>
    <t>968873429</t>
  </si>
  <si>
    <t>148687518</t>
  </si>
  <si>
    <t>6636474253</t>
  </si>
  <si>
    <t>0.67</t>
  </si>
  <si>
    <t>44464377</t>
  </si>
  <si>
    <t>49422</t>
  </si>
  <si>
    <t>4855</t>
  </si>
  <si>
    <t>52131</t>
  </si>
  <si>
    <t>44466523</t>
  </si>
  <si>
    <t>5965</t>
  </si>
  <si>
    <t>13075</t>
  </si>
  <si>
    <t>15875</t>
  </si>
  <si>
    <t>110103</t>
  </si>
  <si>
    <t>145018</t>
  </si>
  <si>
    <t>80535</t>
  </si>
  <si>
    <t>1366404</t>
  </si>
  <si>
    <t>23631</t>
  </si>
  <si>
    <t>537109</t>
  </si>
  <si>
    <t>805664</t>
  </si>
  <si>
    <t>Nash Co Tourism Development</t>
  </si>
  <si>
    <t>Jerry Shepherd</t>
  </si>
  <si>
    <t>336-651-7315</t>
  </si>
  <si>
    <t>Bronda Cothren</t>
  </si>
  <si>
    <t>Payroll Supervisor</t>
  </si>
  <si>
    <t>336-651-7321</t>
  </si>
  <si>
    <t>336-651-7513</t>
  </si>
  <si>
    <t>bcothren@wilkescounty.net</t>
  </si>
  <si>
    <t>5119189723</t>
  </si>
  <si>
    <t>461426690</t>
  </si>
  <si>
    <t>5580616413</t>
  </si>
  <si>
    <t>1298991012</t>
  </si>
  <si>
    <t>4281625401</t>
  </si>
  <si>
    <t>914615110</t>
  </si>
  <si>
    <t>596516250</t>
  </si>
  <si>
    <t>318098860</t>
  </si>
  <si>
    <t>297081402</t>
  </si>
  <si>
    <t>49194955</t>
  </si>
  <si>
    <t>50100266</t>
  </si>
  <si>
    <t>396376623</t>
  </si>
  <si>
    <t>653340</t>
  </si>
  <si>
    <t>395723283</t>
  </si>
  <si>
    <t>195997886</t>
  </si>
  <si>
    <t>4873346570</t>
  </si>
  <si>
    <t>36023685</t>
  </si>
  <si>
    <t>292626</t>
  </si>
  <si>
    <t>29218</t>
  </si>
  <si>
    <t>25788</t>
  </si>
  <si>
    <t>36319741</t>
  </si>
  <si>
    <t>1160</t>
  </si>
  <si>
    <t>11395</t>
  </si>
  <si>
    <t>12555</t>
  </si>
  <si>
    <t>140717</t>
  </si>
  <si>
    <t>Julie A. Miller</t>
  </si>
  <si>
    <t>Director of Fiscal Operations</t>
  </si>
  <si>
    <t>910-253-2070</t>
  </si>
  <si>
    <t>1/31/2017</t>
  </si>
  <si>
    <t>Renee Phillips</t>
  </si>
  <si>
    <t>Administrative Assistant</t>
  </si>
  <si>
    <t>910-253-2544</t>
  </si>
  <si>
    <t>910-253-2835</t>
  </si>
  <si>
    <t>renee.phillips@brunswickcountync.gov</t>
  </si>
  <si>
    <t>18860573122</t>
  </si>
  <si>
    <t>3614027707</t>
  </si>
  <si>
    <t>188547590</t>
  </si>
  <si>
    <t>22663148419</t>
  </si>
  <si>
    <t>1949154481</t>
  </si>
  <si>
    <t>20713993938</t>
  </si>
  <si>
    <t>594923770</t>
  </si>
  <si>
    <t>489843270</t>
  </si>
  <si>
    <t>105080500</t>
  </si>
  <si>
    <t>479920195</t>
  </si>
  <si>
    <t>85494344</t>
  </si>
  <si>
    <t>565414539</t>
  </si>
  <si>
    <t>674534</t>
  </si>
  <si>
    <t>564740005</t>
  </si>
  <si>
    <t>1551458571</t>
  </si>
  <si>
    <t>22830192514</t>
  </si>
  <si>
    <t>0.485</t>
  </si>
  <si>
    <t>110726499</t>
  </si>
  <si>
    <t>446246</t>
  </si>
  <si>
    <t>47520</t>
  </si>
  <si>
    <t>50658</t>
  </si>
  <si>
    <t>111169607</t>
  </si>
  <si>
    <t>2379955</t>
  </si>
  <si>
    <t>10886</t>
  </si>
  <si>
    <t>12692</t>
  </si>
  <si>
    <t>52767</t>
  </si>
  <si>
    <t>65459</t>
  </si>
  <si>
    <t>1406223</t>
  </si>
  <si>
    <t>28088</t>
  </si>
  <si>
    <t>14070</t>
  </si>
  <si>
    <t>1364065</t>
  </si>
  <si>
    <t>Robin West</t>
  </si>
  <si>
    <t>336-753-6022</t>
  </si>
  <si>
    <t>Brian S. Myers</t>
  </si>
  <si>
    <t>336-753-6121</t>
  </si>
  <si>
    <t>336-751-0154</t>
  </si>
  <si>
    <t>bmyers@daviecountync.gov</t>
  </si>
  <si>
    <t>3441970669</t>
  </si>
  <si>
    <t>626518506</t>
  </si>
  <si>
    <t>247127942</t>
  </si>
  <si>
    <t>4315617117</t>
  </si>
  <si>
    <t>777095638</t>
  </si>
  <si>
    <t>3538521479</t>
  </si>
  <si>
    <t>621187000</t>
  </si>
  <si>
    <t>422742500</t>
  </si>
  <si>
    <t>198444500</t>
  </si>
  <si>
    <t>420167244</t>
  </si>
  <si>
    <t>30905164</t>
  </si>
  <si>
    <t>451072408</t>
  </si>
  <si>
    <t>324959</t>
  </si>
  <si>
    <t>450747449</t>
  </si>
  <si>
    <t>94926907</t>
  </si>
  <si>
    <t>4084195835</t>
  </si>
  <si>
    <t>0.728</t>
  </si>
  <si>
    <t>29732946</t>
  </si>
  <si>
    <t>287927</t>
  </si>
  <si>
    <t>82324</t>
  </si>
  <si>
    <t>12267</t>
  </si>
  <si>
    <t>30090930</t>
  </si>
  <si>
    <t>140099</t>
  </si>
  <si>
    <t>948</t>
  </si>
  <si>
    <t>13920</t>
  </si>
  <si>
    <t>2966</t>
  </si>
  <si>
    <t>16886</t>
  </si>
  <si>
    <t>2418</t>
  </si>
  <si>
    <t>240699</t>
  </si>
  <si>
    <t>122434</t>
  </si>
  <si>
    <t>118265</t>
  </si>
  <si>
    <t>Davie County Chamber of Commerce</t>
  </si>
  <si>
    <t>363133</t>
  </si>
  <si>
    <t>Gary Donaldson</t>
  </si>
  <si>
    <t>Chief Financial Officer</t>
  </si>
  <si>
    <t>919-245-2453</t>
  </si>
  <si>
    <t>Howard Fitts</t>
  </si>
  <si>
    <t>919-245-2452</t>
  </si>
  <si>
    <t>919-644-3324</t>
  </si>
  <si>
    <t>hfitts@orangecountync.gov</t>
  </si>
  <si>
    <t>12879434830</t>
  </si>
  <si>
    <t>3021101997</t>
  </si>
  <si>
    <t>15900536827</t>
  </si>
  <si>
    <t>799307759</t>
  </si>
  <si>
    <t>15101229068</t>
  </si>
  <si>
    <t>1027227799</t>
  </si>
  <si>
    <t>728694911</t>
  </si>
  <si>
    <t>298532888</t>
  </si>
  <si>
    <t>411666053</t>
  </si>
  <si>
    <t>23036267</t>
  </si>
  <si>
    <t>434702320</t>
  </si>
  <si>
    <t>306434830</t>
  </si>
  <si>
    <t>15842366218</t>
  </si>
  <si>
    <t>0.878</t>
  </si>
  <si>
    <t>139095975</t>
  </si>
  <si>
    <t>Chapel Hill Carrboro School District</t>
  </si>
  <si>
    <t>10314350530</t>
  </si>
  <si>
    <t>0.2084</t>
  </si>
  <si>
    <t>21495107</t>
  </si>
  <si>
    <t>50665</t>
  </si>
  <si>
    <t>445</t>
  </si>
  <si>
    <t>11916</t>
  </si>
  <si>
    <t>183542</t>
  </si>
  <si>
    <t>300755</t>
  </si>
  <si>
    <t>496213</t>
  </si>
  <si>
    <t>69997</t>
  </si>
  <si>
    <t>1477669</t>
  </si>
  <si>
    <t>Chapel Hill orange County Vistor Bureau</t>
  </si>
  <si>
    <t xml:space="preserve"> ; Invalid District:PENDERLEA-DUPLIN FD-D01260</t>
  </si>
  <si>
    <t xml:space="preserve">Justian Pound </t>
  </si>
  <si>
    <t xml:space="preserve">Tax Assessor </t>
  </si>
  <si>
    <t>910-259-1256</t>
  </si>
  <si>
    <t>jpound@pendercountync.gov</t>
  </si>
  <si>
    <t>5743321539</t>
  </si>
  <si>
    <t>401026417</t>
  </si>
  <si>
    <t>Pender attempted to calculate a more accurate Real Commercial Value</t>
  </si>
  <si>
    <t>100000000</t>
  </si>
  <si>
    <t>We do not have an Industiral Qualification So the number is estimated from Com.</t>
  </si>
  <si>
    <t>6244347956</t>
  </si>
  <si>
    <t>303826985</t>
  </si>
  <si>
    <t>5940520971</t>
  </si>
  <si>
    <t>426215659</t>
  </si>
  <si>
    <t>258312046</t>
  </si>
  <si>
    <t>167903613</t>
  </si>
  <si>
    <t>133340976</t>
  </si>
  <si>
    <t>76093194</t>
  </si>
  <si>
    <t>209434170</t>
  </si>
  <si>
    <t>592566</t>
  </si>
  <si>
    <t>208841604</t>
  </si>
  <si>
    <t>131491685</t>
  </si>
  <si>
    <t>6280854260</t>
  </si>
  <si>
    <t>0.685</t>
  </si>
  <si>
    <t>42925228</t>
  </si>
  <si>
    <t>98816</t>
  </si>
  <si>
    <t>26005</t>
  </si>
  <si>
    <t>76119</t>
  </si>
  <si>
    <t>42973930</t>
  </si>
  <si>
    <t>1665017</t>
  </si>
  <si>
    <t>11405</t>
  </si>
  <si>
    <t>15156</t>
  </si>
  <si>
    <t>10112</t>
  </si>
  <si>
    <t>955205</t>
  </si>
  <si>
    <t>Ben Chavis</t>
  </si>
  <si>
    <t>Tax Director</t>
  </si>
  <si>
    <t>1-336-641-3379</t>
  </si>
  <si>
    <t>Greg French</t>
  </si>
  <si>
    <t>Assistant Tax Director</t>
  </si>
  <si>
    <t>1-336-641-4380</t>
  </si>
  <si>
    <t>1-336-641-7908</t>
  </si>
  <si>
    <t>gfrench@myguilford.com</t>
  </si>
  <si>
    <t>26927568950</t>
  </si>
  <si>
    <t>13236453360</t>
  </si>
  <si>
    <t>3691560350</t>
  </si>
  <si>
    <t>710694440</t>
  </si>
  <si>
    <t>44566277100</t>
  </si>
  <si>
    <t>6430380809</t>
  </si>
  <si>
    <t>38135896291</t>
  </si>
  <si>
    <t>487106100</t>
  </si>
  <si>
    <t>418668755</t>
  </si>
  <si>
    <t>68437345</t>
  </si>
  <si>
    <t>4556455212</t>
  </si>
  <si>
    <t>101311040</t>
  </si>
  <si>
    <t>4657766252</t>
  </si>
  <si>
    <t>22247130</t>
  </si>
  <si>
    <t>4635519122</t>
  </si>
  <si>
    <t>1256425347</t>
  </si>
  <si>
    <t>44027840760</t>
  </si>
  <si>
    <t>0.755</t>
  </si>
  <si>
    <t>332438754</t>
  </si>
  <si>
    <t>523053</t>
  </si>
  <si>
    <t>252708</t>
  </si>
  <si>
    <t>333214515</t>
  </si>
  <si>
    <t>70460</t>
  </si>
  <si>
    <t>91100</t>
  </si>
  <si>
    <t>161560</t>
  </si>
  <si>
    <t>815048</t>
  </si>
  <si>
    <t>5517218</t>
  </si>
  <si>
    <t>55172</t>
  </si>
  <si>
    <t>1638614</t>
  </si>
  <si>
    <t>3823432</t>
  </si>
  <si>
    <t>Guilford County Tourism Development Authority</t>
  </si>
  <si>
    <t>2606515</t>
  </si>
  <si>
    <t>Darlene Burgess</t>
  </si>
  <si>
    <t>828-698-3001</t>
  </si>
  <si>
    <t>3/27/2017</t>
  </si>
  <si>
    <t>Kevin Hensley</t>
  </si>
  <si>
    <t>Personal Property Administrator</t>
  </si>
  <si>
    <t>828-698-3007</t>
  </si>
  <si>
    <t>828-697-4578</t>
  </si>
  <si>
    <t>khensley@hendersoncountync.org</t>
  </si>
  <si>
    <t>10655519019</t>
  </si>
  <si>
    <t>1466201559</t>
  </si>
  <si>
    <t>489145200</t>
  </si>
  <si>
    <t>12610865778</t>
  </si>
  <si>
    <t>1542235802</t>
  </si>
  <si>
    <t>11068629976</t>
  </si>
  <si>
    <t>566603500</t>
  </si>
  <si>
    <t>406681899</t>
  </si>
  <si>
    <t>159921601</t>
  </si>
  <si>
    <t>917709419</t>
  </si>
  <si>
    <t>115440611</t>
  </si>
  <si>
    <t>1033150030</t>
  </si>
  <si>
    <t>27477009</t>
  </si>
  <si>
    <t>1005673021</t>
  </si>
  <si>
    <t>257772292</t>
  </si>
  <si>
    <t>12332075289</t>
  </si>
  <si>
    <t>0.565</t>
  </si>
  <si>
    <t>69870315</t>
  </si>
  <si>
    <t>237839</t>
  </si>
  <si>
    <t>115925</t>
  </si>
  <si>
    <t>70224079</t>
  </si>
  <si>
    <t>19377</t>
  </si>
  <si>
    <t>48431</t>
  </si>
  <si>
    <t>2608</t>
  </si>
  <si>
    <t>51039</t>
  </si>
  <si>
    <t>1866663</t>
  </si>
  <si>
    <t>Henderson County Tourism Development</t>
  </si>
  <si>
    <t>753385</t>
  </si>
  <si>
    <t>John T. Burgiss, RES</t>
  </si>
  <si>
    <t>Forsyth County Tax Assess/Collector</t>
  </si>
  <si>
    <t>336-703-2301</t>
  </si>
  <si>
    <t>Diane W. Julian</t>
  </si>
  <si>
    <t>IT Support Analyst</t>
  </si>
  <si>
    <t>336-703-2306</t>
  </si>
  <si>
    <t>336-727-2369</t>
  </si>
  <si>
    <t>juliandw@forsyth.cc</t>
  </si>
  <si>
    <t>19735274262</t>
  </si>
  <si>
    <t>9130431354</t>
  </si>
  <si>
    <t>716067633</t>
  </si>
  <si>
    <t>2386411636</t>
  </si>
  <si>
    <t>31968184885</t>
  </si>
  <si>
    <t>5262071291</t>
  </si>
  <si>
    <t>26706113594</t>
  </si>
  <si>
    <t>419203600</t>
  </si>
  <si>
    <t>306772900</t>
  </si>
  <si>
    <t>112430700</t>
  </si>
  <si>
    <t>3835260751</t>
  </si>
  <si>
    <t>64136329</t>
  </si>
  <si>
    <t>4897386</t>
  </si>
  <si>
    <t>3904294466</t>
  </si>
  <si>
    <t>621771769</t>
  </si>
  <si>
    <t>3282522697</t>
  </si>
  <si>
    <t>675048940</t>
  </si>
  <si>
    <t>30663685231</t>
  </si>
  <si>
    <t>0.731</t>
  </si>
  <si>
    <t>223511739</t>
  </si>
  <si>
    <t>886393</t>
  </si>
  <si>
    <t>274613</t>
  </si>
  <si>
    <t>62665</t>
  </si>
  <si>
    <t>224610080</t>
  </si>
  <si>
    <t>835298</t>
  </si>
  <si>
    <t>4865</t>
  </si>
  <si>
    <t>19857</t>
  </si>
  <si>
    <t>59575</t>
  </si>
  <si>
    <t>195841</t>
  </si>
  <si>
    <t>13365</t>
  </si>
  <si>
    <t>288638</t>
  </si>
  <si>
    <t>1579863</t>
  </si>
  <si>
    <t>143158</t>
  </si>
  <si>
    <t>1723021</t>
  </si>
  <si>
    <t>5406709</t>
  </si>
  <si>
    <t>909543</t>
  </si>
  <si>
    <t>1175644</t>
  </si>
  <si>
    <t>3321522</t>
  </si>
  <si>
    <t>3393115</t>
  </si>
  <si>
    <t>Forrest Gilliam</t>
  </si>
  <si>
    <t>828-649-2854</t>
  </si>
  <si>
    <t>2/1/2016</t>
  </si>
  <si>
    <t>Frank House</t>
  </si>
  <si>
    <t>Tax Assessor</t>
  </si>
  <si>
    <t>828-649-3014  ext. 310</t>
  </si>
  <si>
    <t>828-649-0615</t>
  </si>
  <si>
    <t>fhouse@madisoncountync.gov</t>
  </si>
  <si>
    <t>1824714302</t>
  </si>
  <si>
    <t>209737276</t>
  </si>
  <si>
    <t>62921182</t>
  </si>
  <si>
    <t>2097372760</t>
  </si>
  <si>
    <t>252841600</t>
  </si>
  <si>
    <t>1844531160</t>
  </si>
  <si>
    <t>375873830</t>
  </si>
  <si>
    <t>224007384</t>
  </si>
  <si>
    <t>151866446</t>
  </si>
  <si>
    <t>44883103</t>
  </si>
  <si>
    <t>18999711</t>
  </si>
  <si>
    <t>included  list of multi-year trailers from DMV</t>
  </si>
  <si>
    <t>63882814</t>
  </si>
  <si>
    <t>637671</t>
  </si>
  <si>
    <t>63245143</t>
  </si>
  <si>
    <t>74907393</t>
  </si>
  <si>
    <t>1982683696</t>
  </si>
  <si>
    <t>0.52</t>
  </si>
  <si>
    <t>10321526</t>
  </si>
  <si>
    <t>42108</t>
  </si>
  <si>
    <t>17622</t>
  </si>
  <si>
    <t>274879</t>
  </si>
  <si>
    <t>10106377</t>
  </si>
  <si>
    <t>10620</t>
  </si>
  <si>
    <t>264946.2</t>
  </si>
  <si>
    <t>7948</t>
  </si>
  <si>
    <t>256998</t>
  </si>
  <si>
    <t>264946</t>
  </si>
  <si>
    <t>Porcha C. Brooks</t>
  </si>
  <si>
    <t>252-738-2041</t>
  </si>
  <si>
    <t>2/1/2017</t>
  </si>
  <si>
    <t>Porcha C Brooks</t>
  </si>
  <si>
    <t>252-738-2059</t>
  </si>
  <si>
    <t>pbrooks@vancecounty.org</t>
  </si>
  <si>
    <t>1601837750</t>
  </si>
  <si>
    <t>365627775</t>
  </si>
  <si>
    <t>107270692</t>
  </si>
  <si>
    <t>2074736217</t>
  </si>
  <si>
    <t>159760818</t>
  </si>
  <si>
    <t>1914975399</t>
  </si>
  <si>
    <t>198646048</t>
  </si>
  <si>
    <t>124364467</t>
  </si>
  <si>
    <t>74281581</t>
  </si>
  <si>
    <t>312500983</t>
  </si>
  <si>
    <t>36162517</t>
  </si>
  <si>
    <t>14056557</t>
  </si>
  <si>
    <t>362720057</t>
  </si>
  <si>
    <t>52872819</t>
  </si>
  <si>
    <t>309847238</t>
  </si>
  <si>
    <t>87563077</t>
  </si>
  <si>
    <t>2312385714</t>
  </si>
  <si>
    <t>0.89</t>
  </si>
  <si>
    <t>20499219</t>
  </si>
  <si>
    <t>93266</t>
  </si>
  <si>
    <t>8070</t>
  </si>
  <si>
    <t>20600555</t>
  </si>
  <si>
    <t>2735</t>
  </si>
  <si>
    <t>14940</t>
  </si>
  <si>
    <t>78</t>
  </si>
  <si>
    <t>17753</t>
  </si>
  <si>
    <t>32842</t>
  </si>
  <si>
    <t>422894</t>
  </si>
  <si>
    <t>Rehnaye G. Talley</t>
  </si>
  <si>
    <t>Tax Collector</t>
  </si>
  <si>
    <t>(828) 389-1266</t>
  </si>
  <si>
    <t>Clay County Tax Collector</t>
  </si>
  <si>
    <t>(828) 389-4070</t>
  </si>
  <si>
    <t>taxoffice@claync.org</t>
  </si>
  <si>
    <t>1971772329</t>
  </si>
  <si>
    <t>109202140</t>
  </si>
  <si>
    <t>6646677</t>
  </si>
  <si>
    <t>55291</t>
  </si>
  <si>
    <t>2087676437</t>
  </si>
  <si>
    <t>138028363</t>
  </si>
  <si>
    <t>1949648074</t>
  </si>
  <si>
    <t>161229482</t>
  </si>
  <si>
    <t>In prior years this included only the values that qualified for present use.  It did</t>
  </si>
  <si>
    <t>117480969</t>
  </si>
  <si>
    <t>not include building sites and structures that were not subject to deferral.</t>
  </si>
  <si>
    <t>43748513</t>
  </si>
  <si>
    <t>30118847</t>
  </si>
  <si>
    <t>2915842</t>
  </si>
  <si>
    <t>16051899</t>
  </si>
  <si>
    <t>49086588</t>
  </si>
  <si>
    <t>114100</t>
  </si>
  <si>
    <t>48972488</t>
  </si>
  <si>
    <t>33462663</t>
  </si>
  <si>
    <t>2032083225</t>
  </si>
  <si>
    <t>0.36</t>
  </si>
  <si>
    <t>7315548</t>
  </si>
  <si>
    <t>11978</t>
  </si>
  <si>
    <t>5525</t>
  </si>
  <si>
    <t>16489</t>
  </si>
  <si>
    <t>7316562</t>
  </si>
  <si>
    <t>3840</t>
  </si>
  <si>
    <t>20871.26</t>
  </si>
  <si>
    <t>3131</t>
  </si>
  <si>
    <t>17741</t>
  </si>
  <si>
    <t>Clay County Travel &amp; Tourism</t>
  </si>
  <si>
    <t>20872</t>
  </si>
  <si>
    <t>119403</t>
  </si>
  <si>
    <t>Karen Gerhart</t>
  </si>
  <si>
    <t>252-796-2678</t>
  </si>
  <si>
    <t>Sylvia Brickhouse</t>
  </si>
  <si>
    <t>252-796-2674</t>
  </si>
  <si>
    <t>252-796-4987</t>
  </si>
  <si>
    <t>sbrickhouse@tyrrellcounty.net</t>
  </si>
  <si>
    <t>615830909</t>
  </si>
  <si>
    <t>35408704</t>
  </si>
  <si>
    <t>651239613</t>
  </si>
  <si>
    <t>238900144</t>
  </si>
  <si>
    <t>412339469</t>
  </si>
  <si>
    <t>169334223</t>
  </si>
  <si>
    <t>97982956</t>
  </si>
  <si>
    <t>71351267</t>
  </si>
  <si>
    <t>25671674</t>
  </si>
  <si>
    <t>2652899</t>
  </si>
  <si>
    <t>28324573</t>
  </si>
  <si>
    <t>11705805</t>
  </si>
  <si>
    <t>452369847</t>
  </si>
  <si>
    <t>0.69</t>
  </si>
  <si>
    <t>3040583</t>
  </si>
  <si>
    <t>1779</t>
  </si>
  <si>
    <t>4821</t>
  </si>
  <si>
    <t>2443</t>
  </si>
  <si>
    <t>3044740</t>
  </si>
  <si>
    <t>275</t>
  </si>
  <si>
    <t>1440</t>
  </si>
  <si>
    <t>1715</t>
  </si>
  <si>
    <t>9872</t>
  </si>
  <si>
    <t>296</t>
  </si>
  <si>
    <t>9576</t>
  </si>
  <si>
    <t>Tyrrell County Tourism Authority</t>
  </si>
  <si>
    <t>Elisha Hardison</t>
  </si>
  <si>
    <t>252-789-4350</t>
  </si>
  <si>
    <t>252-789-4359</t>
  </si>
  <si>
    <t>elisha.hardison@martincountyncgov.com</t>
  </si>
  <si>
    <t>1157954569</t>
  </si>
  <si>
    <t>259192268</t>
  </si>
  <si>
    <t>1417146837</t>
  </si>
  <si>
    <t>224473328</t>
  </si>
  <si>
    <t>1192673509</t>
  </si>
  <si>
    <t>326136310</t>
  </si>
  <si>
    <t>198878240</t>
  </si>
  <si>
    <t>127258070</t>
  </si>
  <si>
    <t>453992179</t>
  </si>
  <si>
    <t>20039126</t>
  </si>
  <si>
    <t>474031305</t>
  </si>
  <si>
    <t>161890</t>
  </si>
  <si>
    <t>473869415</t>
  </si>
  <si>
    <t>71996357</t>
  </si>
  <si>
    <t>1738539281</t>
  </si>
  <si>
    <t>0.735</t>
  </si>
  <si>
    <t>12701005</t>
  </si>
  <si>
    <t>59149</t>
  </si>
  <si>
    <t>34530</t>
  </si>
  <si>
    <t>44621</t>
  </si>
  <si>
    <t>12750063</t>
  </si>
  <si>
    <t>1000129</t>
  </si>
  <si>
    <t>1119</t>
  </si>
  <si>
    <t>3475</t>
  </si>
  <si>
    <t>5225</t>
  </si>
  <si>
    <t>11047</t>
  </si>
  <si>
    <t>274885</t>
  </si>
  <si>
    <t>267687</t>
  </si>
  <si>
    <t>Martin County Tourism &amp; Development</t>
  </si>
  <si>
    <t>37687</t>
  </si>
  <si>
    <t xml:space="preserve">Kep Kepley </t>
  </si>
  <si>
    <t xml:space="preserve">Tax Administrator </t>
  </si>
  <si>
    <t>(919) 545-8404</t>
  </si>
  <si>
    <t>Janaury 17, 2017</t>
  </si>
  <si>
    <t>(919) 542-8374</t>
  </si>
  <si>
    <t>kep.kepley@chathamnc.org</t>
  </si>
  <si>
    <t>8673090089</t>
  </si>
  <si>
    <t>744157685</t>
  </si>
  <si>
    <t>110756652</t>
  </si>
  <si>
    <t>9528004426</t>
  </si>
  <si>
    <t>912821141</t>
  </si>
  <si>
    <t>8615183285</t>
  </si>
  <si>
    <t>1254034722</t>
  </si>
  <si>
    <t>860161947</t>
  </si>
  <si>
    <t>393872775</t>
  </si>
  <si>
    <t>404308217</t>
  </si>
  <si>
    <t>37035312</t>
  </si>
  <si>
    <t>25980316</t>
  </si>
  <si>
    <t>467323845</t>
  </si>
  <si>
    <t>14986154</t>
  </si>
  <si>
    <t>452337691</t>
  </si>
  <si>
    <t>212263835</t>
  </si>
  <si>
    <t>9279784811</t>
  </si>
  <si>
    <t>0.6338</t>
  </si>
  <si>
    <t>57360439</t>
  </si>
  <si>
    <t>1452957</t>
  </si>
  <si>
    <t>51073</t>
  </si>
  <si>
    <t>58864469</t>
  </si>
  <si>
    <t>5317358</t>
  </si>
  <si>
    <t>33538</t>
  </si>
  <si>
    <t>2532</t>
  </si>
  <si>
    <t>19800</t>
  </si>
  <si>
    <t>22332</t>
  </si>
  <si>
    <t>16227</t>
  </si>
  <si>
    <t>102370</t>
  </si>
  <si>
    <t>Tonya Frye</t>
  </si>
  <si>
    <t>704-866-3032</t>
  </si>
  <si>
    <t>David A. Trubyfill</t>
  </si>
  <si>
    <t>Assistant Director</t>
  </si>
  <si>
    <t>704-810-5806</t>
  </si>
  <si>
    <t>704-866-3105</t>
  </si>
  <si>
    <t>david.turbyfill@gastongov.com</t>
  </si>
  <si>
    <t>9681936502</t>
  </si>
  <si>
    <t>2087316395</t>
  </si>
  <si>
    <t>603314400</t>
  </si>
  <si>
    <t>12372567297</t>
  </si>
  <si>
    <t>352761969</t>
  </si>
  <si>
    <t>12019805328</t>
  </si>
  <si>
    <t>247958007</t>
  </si>
  <si>
    <t>143665860</t>
  </si>
  <si>
    <t>104292147</t>
  </si>
  <si>
    <t>1318945938</t>
  </si>
  <si>
    <t>59325062</t>
  </si>
  <si>
    <t>51766796</t>
  </si>
  <si>
    <t>1430037796</t>
  </si>
  <si>
    <t>2493646</t>
  </si>
  <si>
    <t>1427544150</t>
  </si>
  <si>
    <t>729542084</t>
  </si>
  <si>
    <t>14176891562</t>
  </si>
  <si>
    <t>0.87</t>
  </si>
  <si>
    <t>123280738</t>
  </si>
  <si>
    <t>48317</t>
  </si>
  <si>
    <t>134653</t>
  </si>
  <si>
    <t>123463708</t>
  </si>
  <si>
    <t>37350</t>
  </si>
  <si>
    <t>508135</t>
  </si>
  <si>
    <t>545485</t>
  </si>
  <si>
    <t>285359</t>
  </si>
  <si>
    <t>1534504.34</t>
  </si>
  <si>
    <t>725883</t>
  </si>
  <si>
    <t>808621</t>
  </si>
  <si>
    <t>Gaston County Travel &amp; Tourism</t>
  </si>
  <si>
    <t>1534504</t>
  </si>
  <si>
    <t>MARY C. YOW</t>
  </si>
  <si>
    <t>919-718-4661</t>
  </si>
  <si>
    <t>919-718-4633</t>
  </si>
  <si>
    <t>myow@leecountync.gov</t>
  </si>
  <si>
    <t>3459553185</t>
  </si>
  <si>
    <t>755270600</t>
  </si>
  <si>
    <t>309763800</t>
  </si>
  <si>
    <t>4524587585</t>
  </si>
  <si>
    <t>782813450</t>
  </si>
  <si>
    <t>3741774135</t>
  </si>
  <si>
    <t>284807200</t>
  </si>
  <si>
    <t>242904500</t>
  </si>
  <si>
    <t>41902700</t>
  </si>
  <si>
    <t>816888315</t>
  </si>
  <si>
    <t>24916023</t>
  </si>
  <si>
    <t>44493255</t>
  </si>
  <si>
    <t>886297593</t>
  </si>
  <si>
    <t>25559030</t>
  </si>
  <si>
    <t>860738563</t>
  </si>
  <si>
    <t>131814026</t>
  </si>
  <si>
    <t>4734326724</t>
  </si>
  <si>
    <t>0.795</t>
  </si>
  <si>
    <t>37456075</t>
  </si>
  <si>
    <t>200126</t>
  </si>
  <si>
    <t>48750</t>
  </si>
  <si>
    <t>22005</t>
  </si>
  <si>
    <t>37682946</t>
  </si>
  <si>
    <t>2994</t>
  </si>
  <si>
    <t>12900</t>
  </si>
  <si>
    <t>15894</t>
  </si>
  <si>
    <t>76111</t>
  </si>
  <si>
    <t>213476</t>
  </si>
  <si>
    <t>Dennis Wicker Civic Center</t>
  </si>
  <si>
    <t>Melia Miller</t>
  </si>
  <si>
    <t>County Assessor</t>
  </si>
  <si>
    <t>704-878-5368</t>
  </si>
  <si>
    <t>Laura Crater</t>
  </si>
  <si>
    <t>Assistant County Assessor / Appraisal Supervisor</t>
  </si>
  <si>
    <t>704-878-3011</t>
  </si>
  <si>
    <t>704-871-3463</t>
  </si>
  <si>
    <t>lcrater@co.iredell.nc.us</t>
  </si>
  <si>
    <t>14870746259</t>
  </si>
  <si>
    <t>2703252231</t>
  </si>
  <si>
    <t>1257179205</t>
  </si>
  <si>
    <t>18831177695</t>
  </si>
  <si>
    <t>1015259727</t>
  </si>
  <si>
    <t>17815917968</t>
  </si>
  <si>
    <t>1215095020</t>
  </si>
  <si>
    <t>887881020</t>
  </si>
  <si>
    <t>327214000</t>
  </si>
  <si>
    <t>1609511975</t>
  </si>
  <si>
    <t>348611986</t>
  </si>
  <si>
    <t>162285303</t>
  </si>
  <si>
    <t>2120409264</t>
  </si>
  <si>
    <t>420413</t>
  </si>
  <si>
    <t>2119988851</t>
  </si>
  <si>
    <t>408713398</t>
  </si>
  <si>
    <t>20344620217</t>
  </si>
  <si>
    <t>0.5275</t>
  </si>
  <si>
    <t>107206218</t>
  </si>
  <si>
    <t>716534</t>
  </si>
  <si>
    <t>210240</t>
  </si>
  <si>
    <t>5286</t>
  </si>
  <si>
    <t>108127706</t>
  </si>
  <si>
    <t>3976159</t>
  </si>
  <si>
    <t>22554</t>
  </si>
  <si>
    <t>9740</t>
  </si>
  <si>
    <t>63900</t>
  </si>
  <si>
    <t>73640</t>
  </si>
  <si>
    <t>128332</t>
  </si>
  <si>
    <t>72700</t>
  </si>
  <si>
    <t>201032</t>
  </si>
  <si>
    <t>Carl L. Tilghman</t>
  </si>
  <si>
    <t>252-728-8481</t>
  </si>
  <si>
    <t>Alfred C. Gillikin</t>
  </si>
  <si>
    <t>Assistant Tax Administrator</t>
  </si>
  <si>
    <t>252-728-8485</t>
  </si>
  <si>
    <t>252-728-8588</t>
  </si>
  <si>
    <t>alfredg@carteretcountync.gov</t>
  </si>
  <si>
    <t>12282105625</t>
  </si>
  <si>
    <t>1138917384</t>
  </si>
  <si>
    <t>40521183</t>
  </si>
  <si>
    <t>13461544192</t>
  </si>
  <si>
    <t>186247395</t>
  </si>
  <si>
    <t>13275296797</t>
  </si>
  <si>
    <t>174054533</t>
  </si>
  <si>
    <t>112816046</t>
  </si>
  <si>
    <t>61238487</t>
  </si>
  <si>
    <t>196219796</t>
  </si>
  <si>
    <t>86328506</t>
  </si>
  <si>
    <t>304101273</t>
  </si>
  <si>
    <t>586649575</t>
  </si>
  <si>
    <t>1276532</t>
  </si>
  <si>
    <t>585373043</t>
  </si>
  <si>
    <t>144399817</t>
  </si>
  <si>
    <t>14005069657</t>
  </si>
  <si>
    <t>0.31</t>
  </si>
  <si>
    <t>43570716</t>
  </si>
  <si>
    <t>63067</t>
  </si>
  <si>
    <t>34927</t>
  </si>
  <si>
    <t>9754</t>
  </si>
  <si>
    <t>43658956</t>
  </si>
  <si>
    <t>8477</t>
  </si>
  <si>
    <t>0.0003</t>
  </si>
  <si>
    <t>73095</t>
  </si>
  <si>
    <t>5208</t>
  </si>
  <si>
    <t>78303</t>
  </si>
  <si>
    <t>6716689</t>
  </si>
  <si>
    <t>3397349</t>
  </si>
  <si>
    <t>3319340</t>
  </si>
  <si>
    <t>Tourism Development Authority - Beacj Nourishment</t>
  </si>
  <si>
    <t>Kimberly H Simpson</t>
  </si>
  <si>
    <t>919-560-0306</t>
  </si>
  <si>
    <t>Judy Ryan</t>
  </si>
  <si>
    <t>Administrative Officer</t>
  </si>
  <si>
    <t>919-560-0353</t>
  </si>
  <si>
    <t>919-328-6175</t>
  </si>
  <si>
    <t>jryan@dconc.gov</t>
  </si>
  <si>
    <t>18172737162</t>
  </si>
  <si>
    <t>9294890449</t>
  </si>
  <si>
    <t>2049090978</t>
  </si>
  <si>
    <t>29516718589</t>
  </si>
  <si>
    <t>569946304</t>
  </si>
  <si>
    <t>28946772285</t>
  </si>
  <si>
    <t>342760509</t>
  </si>
  <si>
    <t>265058488</t>
  </si>
  <si>
    <t>77702021</t>
  </si>
  <si>
    <t>3442017496</t>
  </si>
  <si>
    <t>14973108</t>
  </si>
  <si>
    <t>60334899</t>
  </si>
  <si>
    <t>3517325503</t>
  </si>
  <si>
    <t>28841410</t>
  </si>
  <si>
    <t>3488484093</t>
  </si>
  <si>
    <t>565369921</t>
  </si>
  <si>
    <t>33000626299</t>
  </si>
  <si>
    <t>0.7404</t>
  </si>
  <si>
    <t>244497347</t>
  </si>
  <si>
    <t>192651</t>
  </si>
  <si>
    <t>123436</t>
  </si>
  <si>
    <t>244813434</t>
  </si>
  <si>
    <t>71291</t>
  </si>
  <si>
    <t>501</t>
  </si>
  <si>
    <t>21006</t>
  </si>
  <si>
    <t>139620</t>
  </si>
  <si>
    <t>10210</t>
  </si>
  <si>
    <t>1514085</t>
  </si>
  <si>
    <t>1684921</t>
  </si>
  <si>
    <t>304269</t>
  </si>
  <si>
    <t>125150</t>
  </si>
  <si>
    <t>429419</t>
  </si>
  <si>
    <t>11116355</t>
  </si>
  <si>
    <t>3509649</t>
  </si>
  <si>
    <t>2362225</t>
  </si>
  <si>
    <t>5244481</t>
  </si>
  <si>
    <t>Durham County Visitor's Bureau</t>
  </si>
  <si>
    <t>3299447</t>
  </si>
  <si>
    <t>Sandy Pittman</t>
  </si>
  <si>
    <t>252-358-7804</t>
  </si>
  <si>
    <t>252-358-0198</t>
  </si>
  <si>
    <t>sandy.pittman@hertfordcountync.gov</t>
  </si>
  <si>
    <t>892974609</t>
  </si>
  <si>
    <t>375032919</t>
  </si>
  <si>
    <t>1268007528</t>
  </si>
  <si>
    <t>144065665</t>
  </si>
  <si>
    <t>1123941863</t>
  </si>
  <si>
    <t>200744928</t>
  </si>
  <si>
    <t>124103184</t>
  </si>
  <si>
    <t>76641744</t>
  </si>
  <si>
    <t>192510087</t>
  </si>
  <si>
    <t>10619668</t>
  </si>
  <si>
    <t>203129755</t>
  </si>
  <si>
    <t>178515</t>
  </si>
  <si>
    <t>202951240</t>
  </si>
  <si>
    <t>86375588</t>
  </si>
  <si>
    <t>1413268691</t>
  </si>
  <si>
    <t>0.84</t>
  </si>
  <si>
    <t>11998142</t>
  </si>
  <si>
    <t>85973</t>
  </si>
  <si>
    <t>16305</t>
  </si>
  <si>
    <t>212031</t>
  </si>
  <si>
    <t>11888389</t>
  </si>
  <si>
    <t>14674549</t>
  </si>
  <si>
    <t>123266</t>
  </si>
  <si>
    <t>546</t>
  </si>
  <si>
    <t>2798</t>
  </si>
  <si>
    <t>6301</t>
  </si>
  <si>
    <t>9645</t>
  </si>
  <si>
    <t>19131</t>
  </si>
  <si>
    <t>86726</t>
  </si>
  <si>
    <t>Ronald V. Antry</t>
  </si>
  <si>
    <t>Craven County Tax Administrator</t>
  </si>
  <si>
    <t>252-636-6604</t>
  </si>
  <si>
    <t>252-636-2569</t>
  </si>
  <si>
    <t>rantry@cravencountync.gov</t>
  </si>
  <si>
    <t>5653331921</t>
  </si>
  <si>
    <t>2030255403</t>
  </si>
  <si>
    <t>42342930</t>
  </si>
  <si>
    <t>7725930254</t>
  </si>
  <si>
    <t>314026112</t>
  </si>
  <si>
    <t>7411904142</t>
  </si>
  <si>
    <t>382249537</t>
  </si>
  <si>
    <t>250650450</t>
  </si>
  <si>
    <t>131599087</t>
  </si>
  <si>
    <t>619843079</t>
  </si>
  <si>
    <t>123449710</t>
  </si>
  <si>
    <t>63035098</t>
  </si>
  <si>
    <t>806327887</t>
  </si>
  <si>
    <t>29188073</t>
  </si>
  <si>
    <t>777139814</t>
  </si>
  <si>
    <t>155227537</t>
  </si>
  <si>
    <t>8344271493</t>
  </si>
  <si>
    <t>0.5394</t>
  </si>
  <si>
    <t>43886261</t>
  </si>
  <si>
    <t>1145450</t>
  </si>
  <si>
    <t>114545</t>
  </si>
  <si>
    <t>61329</t>
  </si>
  <si>
    <t>45084927</t>
  </si>
  <si>
    <t>6083</t>
  </si>
  <si>
    <t>53400</t>
  </si>
  <si>
    <t>59483</t>
  </si>
  <si>
    <t>131690</t>
  </si>
  <si>
    <t>1680628</t>
  </si>
  <si>
    <t>1018810</t>
  </si>
  <si>
    <t>97000</t>
  </si>
  <si>
    <t>564818</t>
  </si>
  <si>
    <t>Tourism Development Authority</t>
  </si>
  <si>
    <t xml:space="preserve">Mark Logan </t>
  </si>
  <si>
    <t>828-465-8408</t>
  </si>
  <si>
    <t>Lori Mathes</t>
  </si>
  <si>
    <t>828-465-8404</t>
  </si>
  <si>
    <t>828-465-8413</t>
  </si>
  <si>
    <t>lmathes@catawbacountync.gov</t>
  </si>
  <si>
    <t>9352507600</t>
  </si>
  <si>
    <t>2977135500</t>
  </si>
  <si>
    <t>1024361900</t>
  </si>
  <si>
    <t>13354005000</t>
  </si>
  <si>
    <t>1673338858</t>
  </si>
  <si>
    <t>11680666142</t>
  </si>
  <si>
    <t>352957500</t>
  </si>
  <si>
    <t>240928000</t>
  </si>
  <si>
    <t>112029500</t>
  </si>
  <si>
    <t>2408502008</t>
  </si>
  <si>
    <t>88570769</t>
  </si>
  <si>
    <t>146570</t>
  </si>
  <si>
    <t>2497219347</t>
  </si>
  <si>
    <t>256950</t>
  </si>
  <si>
    <t>2496962397</t>
  </si>
  <si>
    <t>827341685</t>
  </si>
  <si>
    <t>15004970224</t>
  </si>
  <si>
    <t>0.575</t>
  </si>
  <si>
    <t>86284660</t>
  </si>
  <si>
    <t>408434</t>
  </si>
  <si>
    <t>87636</t>
  </si>
  <si>
    <t>86780730</t>
  </si>
  <si>
    <t>540606</t>
  </si>
  <si>
    <t>3108</t>
  </si>
  <si>
    <t>8855</t>
  </si>
  <si>
    <t>27475</t>
  </si>
  <si>
    <t>36330</t>
  </si>
  <si>
    <t>110552</t>
  </si>
  <si>
    <t>1646</t>
  </si>
  <si>
    <t>112198</t>
  </si>
  <si>
    <t>553631</t>
  </si>
  <si>
    <t>Margaret Pierce</t>
  </si>
  <si>
    <t>828 265-8007</t>
  </si>
  <si>
    <t>2/2/2017</t>
  </si>
  <si>
    <t>Cheryl Steinke</t>
  </si>
  <si>
    <t>Financial Acct Tech IV</t>
  </si>
  <si>
    <t>828 265-8011</t>
  </si>
  <si>
    <t>828 265-8006</t>
  </si>
  <si>
    <t>cheryl.steinke@watgov.org</t>
  </si>
  <si>
    <t>9227885478</t>
  </si>
  <si>
    <t>296342600</t>
  </si>
  <si>
    <t>Actual data/last year estimation</t>
  </si>
  <si>
    <t>9051800</t>
  </si>
  <si>
    <t>9533279878</t>
  </si>
  <si>
    <t>1256784240</t>
  </si>
  <si>
    <t>8276495638</t>
  </si>
  <si>
    <t>336522968</t>
  </si>
  <si>
    <t>215374700</t>
  </si>
  <si>
    <t>121148268</t>
  </si>
  <si>
    <t>142751830</t>
  </si>
  <si>
    <t>15860780</t>
  </si>
  <si>
    <t>158612610</t>
  </si>
  <si>
    <t>97718780</t>
  </si>
  <si>
    <t>8532827028</t>
  </si>
  <si>
    <t>0.313</t>
  </si>
  <si>
    <t>26707773</t>
  </si>
  <si>
    <t>224934</t>
  </si>
  <si>
    <t>3556</t>
  </si>
  <si>
    <t>41539</t>
  </si>
  <si>
    <t>26894724</t>
  </si>
  <si>
    <t>none</t>
  </si>
  <si>
    <t>12240</t>
  </si>
  <si>
    <t>54460</t>
  </si>
  <si>
    <t>6657</t>
  </si>
  <si>
    <t>61117</t>
  </si>
  <si>
    <t>1371244</t>
  </si>
  <si>
    <t>23712</t>
  </si>
  <si>
    <t>1347532</t>
  </si>
  <si>
    <t>WATAUGA COUNTY DIST U TDA</t>
  </si>
  <si>
    <t>Mary Helen Norton</t>
  </si>
  <si>
    <t>910-277-2571</t>
  </si>
  <si>
    <t>910-277-3185</t>
  </si>
  <si>
    <t>mhnorton@scotlandcounty.org</t>
  </si>
  <si>
    <t>976084233</t>
  </si>
  <si>
    <t>543020238</t>
  </si>
  <si>
    <t>58758952</t>
  </si>
  <si>
    <t>1577863423</t>
  </si>
  <si>
    <t>112439235</t>
  </si>
  <si>
    <t>1465424188</t>
  </si>
  <si>
    <t>134410350</t>
  </si>
  <si>
    <t>81346550</t>
  </si>
  <si>
    <t>53063800</t>
  </si>
  <si>
    <t>347266783</t>
  </si>
  <si>
    <t>10008261</t>
  </si>
  <si>
    <t>1085163</t>
  </si>
  <si>
    <t>358360207</t>
  </si>
  <si>
    <t>386520</t>
  </si>
  <si>
    <t>357973687</t>
  </si>
  <si>
    <t>114566094</t>
  </si>
  <si>
    <t>1937963969</t>
  </si>
  <si>
    <t>1.02</t>
  </si>
  <si>
    <t>19767230</t>
  </si>
  <si>
    <t>38302</t>
  </si>
  <si>
    <t>7457</t>
  </si>
  <si>
    <t>19812989</t>
  </si>
  <si>
    <t>14640</t>
  </si>
  <si>
    <t>20064</t>
  </si>
  <si>
    <t>359666</t>
  </si>
  <si>
    <t>Scotland County Tourism Devlopment Corp</t>
  </si>
  <si>
    <t>Clinton Swaringen</t>
  </si>
  <si>
    <t>704-986-3639</t>
  </si>
  <si>
    <t>704-986-3891</t>
  </si>
  <si>
    <t>cswaringen@stanlycountync.gov</t>
  </si>
  <si>
    <t>3411665707</t>
  </si>
  <si>
    <t>434453628</t>
  </si>
  <si>
    <t>118632715</t>
  </si>
  <si>
    <t>3964752050</t>
  </si>
  <si>
    <t>406276622</t>
  </si>
  <si>
    <t>3558475428</t>
  </si>
  <si>
    <t>571466903</t>
  </si>
  <si>
    <t>354002540</t>
  </si>
  <si>
    <t>217464363</t>
  </si>
  <si>
    <t>318198837</t>
  </si>
  <si>
    <t>27357759</t>
  </si>
  <si>
    <t>22532828</t>
  </si>
  <si>
    <t>368089424</t>
  </si>
  <si>
    <t>17025685</t>
  </si>
  <si>
    <t>Two New Solar Farms built receiving the 80% exemption</t>
  </si>
  <si>
    <t>351063739</t>
  </si>
  <si>
    <t>141220511</t>
  </si>
  <si>
    <t>4050759678</t>
  </si>
  <si>
    <t>27119462</t>
  </si>
  <si>
    <t>20637</t>
  </si>
  <si>
    <t>28165</t>
  </si>
  <si>
    <t>27168264</t>
  </si>
  <si>
    <t>8546</t>
  </si>
  <si>
    <t>38987</t>
  </si>
  <si>
    <t>47533</t>
  </si>
  <si>
    <t>21228</t>
  </si>
  <si>
    <t>278952</t>
  </si>
  <si>
    <t>52344</t>
  </si>
  <si>
    <t>226608</t>
  </si>
  <si>
    <t>167941</t>
  </si>
  <si>
    <t>Sherri M. Wilkins</t>
  </si>
  <si>
    <t>252-793-1176</t>
  </si>
  <si>
    <t>415255730</t>
  </si>
  <si>
    <t>93019010</t>
  </si>
  <si>
    <t>14301940</t>
  </si>
  <si>
    <t>376240965</t>
  </si>
  <si>
    <t>898817645</t>
  </si>
  <si>
    <t>201933845</t>
  </si>
  <si>
    <t>696883800</t>
  </si>
  <si>
    <t>253270770</t>
  </si>
  <si>
    <t>140546880</t>
  </si>
  <si>
    <t>112723890</t>
  </si>
  <si>
    <t>61793104</t>
  </si>
  <si>
    <t>2740109</t>
  </si>
  <si>
    <t>7213027</t>
  </si>
  <si>
    <t>71746240</t>
  </si>
  <si>
    <t>72000</t>
  </si>
  <si>
    <t>71674240</t>
  </si>
  <si>
    <t>60537776</t>
  </si>
  <si>
    <t>829095816</t>
  </si>
  <si>
    <t>0.81</t>
  </si>
  <si>
    <t>6715676</t>
  </si>
  <si>
    <t>120286</t>
  </si>
  <si>
    <t>49820</t>
  </si>
  <si>
    <t>6488</t>
  </si>
  <si>
    <t>6879294</t>
  </si>
  <si>
    <t>35636</t>
  </si>
  <si>
    <t>2700</t>
  </si>
  <si>
    <t>38336</t>
  </si>
  <si>
    <t>133246</t>
  </si>
  <si>
    <t>Wash Co Travel &amp; Tourism</t>
  </si>
  <si>
    <t>Bobby R Parker</t>
  </si>
  <si>
    <t>Beaufort County Tax Assessor</t>
  </si>
  <si>
    <t>3921133771</t>
  </si>
  <si>
    <t>850875200</t>
  </si>
  <si>
    <t>4772008971</t>
  </si>
  <si>
    <t>654441699</t>
  </si>
  <si>
    <t>4117567272</t>
  </si>
  <si>
    <t>525350425</t>
  </si>
  <si>
    <t>263385573</t>
  </si>
  <si>
    <t>261964852</t>
  </si>
  <si>
    <t>1197780417</t>
  </si>
  <si>
    <t>64111199</t>
  </si>
  <si>
    <t>1261891616</t>
  </si>
  <si>
    <t>373017</t>
  </si>
  <si>
    <t>1261518599</t>
  </si>
  <si>
    <t>108416640</t>
  </si>
  <si>
    <t>5487502511</t>
  </si>
  <si>
    <t>0.55</t>
  </si>
  <si>
    <t>30181264</t>
  </si>
  <si>
    <t>32370</t>
  </si>
  <si>
    <t>26611</t>
  </si>
  <si>
    <t>30187023</t>
  </si>
  <si>
    <t>3080</t>
  </si>
  <si>
    <t>23659</t>
  </si>
  <si>
    <t>STARLIN L BEATTY</t>
  </si>
  <si>
    <t>252.257.4158</t>
  </si>
  <si>
    <t>252.257.9369</t>
  </si>
  <si>
    <t>starlinbeatty@warrencountync.gov</t>
  </si>
  <si>
    <t>2418104987</t>
  </si>
  <si>
    <t>117484062</t>
  </si>
  <si>
    <t>14870671</t>
  </si>
  <si>
    <t>2550459720</t>
  </si>
  <si>
    <t>155712966</t>
  </si>
  <si>
    <t>2394746754</t>
  </si>
  <si>
    <t>196661497</t>
  </si>
  <si>
    <t>135793354</t>
  </si>
  <si>
    <t>60868143</t>
  </si>
  <si>
    <t>63916078</t>
  </si>
  <si>
    <t>42915695</t>
  </si>
  <si>
    <t>5414982</t>
  </si>
  <si>
    <t>112246755</t>
  </si>
  <si>
    <t>21154874</t>
  </si>
  <si>
    <t>91091881</t>
  </si>
  <si>
    <t>62659546</t>
  </si>
  <si>
    <t>2548498181</t>
  </si>
  <si>
    <t>0.71</t>
  </si>
  <si>
    <t>17327078</t>
  </si>
  <si>
    <t>494356</t>
  </si>
  <si>
    <t>13612</t>
  </si>
  <si>
    <t>22850</t>
  </si>
  <si>
    <t>17812196</t>
  </si>
  <si>
    <t>1785</t>
  </si>
  <si>
    <t>1002</t>
  </si>
  <si>
    <t>2787</t>
  </si>
  <si>
    <t>Darlene Fox</t>
  </si>
  <si>
    <t>828-631-2249</t>
  </si>
  <si>
    <t>Bobby McMahanan</t>
  </si>
  <si>
    <t>828-586-7572</t>
  </si>
  <si>
    <t>828-586-7506</t>
  </si>
  <si>
    <t xml:space="preserve"> bobmcmahan@jacksonnc.org</t>
  </si>
  <si>
    <t>8476756137</t>
  </si>
  <si>
    <t>468583060</t>
  </si>
  <si>
    <t>8945339197</t>
  </si>
  <si>
    <t>428227232</t>
  </si>
  <si>
    <t>8517111965</t>
  </si>
  <si>
    <t>531768470</t>
  </si>
  <si>
    <t>402135200</t>
  </si>
  <si>
    <t>129633270</t>
  </si>
  <si>
    <t>101377185</t>
  </si>
  <si>
    <t>15610126</t>
  </si>
  <si>
    <t>6856629</t>
  </si>
  <si>
    <t>123843940</t>
  </si>
  <si>
    <t>401560</t>
  </si>
  <si>
    <t>123442380</t>
  </si>
  <si>
    <t>178326942</t>
  </si>
  <si>
    <t>8818881287</t>
  </si>
  <si>
    <t>0.37</t>
  </si>
  <si>
    <t>32463969</t>
  </si>
  <si>
    <t>164762</t>
  </si>
  <si>
    <t>15664</t>
  </si>
  <si>
    <t>32644395</t>
  </si>
  <si>
    <t>4360</t>
  </si>
  <si>
    <t>7900</t>
  </si>
  <si>
    <t>12447</t>
  </si>
  <si>
    <t>24707</t>
  </si>
  <si>
    <t>20925</t>
  </si>
  <si>
    <t>936430</t>
  </si>
  <si>
    <t>JACKSON COUNTY TOURISM DEVELOPMENT AUTHORITY</t>
  </si>
  <si>
    <t>351435</t>
  </si>
  <si>
    <t>GARY M ROSE</t>
  </si>
  <si>
    <t>910-296-2110</t>
  </si>
  <si>
    <t>1547613046</t>
  </si>
  <si>
    <t>493800567</t>
  </si>
  <si>
    <t>10328357</t>
  </si>
  <si>
    <t>1548486124</t>
  </si>
  <si>
    <t>3600228094</t>
  </si>
  <si>
    <t>526261458</t>
  </si>
  <si>
    <t>3073966636</t>
  </si>
  <si>
    <t>692276700</t>
  </si>
  <si>
    <t>490776700</t>
  </si>
  <si>
    <t>201500000</t>
  </si>
  <si>
    <t>423639750</t>
  </si>
  <si>
    <t>65651393</t>
  </si>
  <si>
    <t>35004326</t>
  </si>
  <si>
    <t>524295469</t>
  </si>
  <si>
    <t>386820</t>
  </si>
  <si>
    <t>523908649</t>
  </si>
  <si>
    <t>141488349</t>
  </si>
  <si>
    <t>3739363634</t>
  </si>
  <si>
    <t>27297356</t>
  </si>
  <si>
    <t>118100</t>
  </si>
  <si>
    <t>63502</t>
  </si>
  <si>
    <t>117308</t>
  </si>
  <si>
    <t>27361650</t>
  </si>
  <si>
    <t>2315</t>
  </si>
  <si>
    <t>18540</t>
  </si>
  <si>
    <t>20855</t>
  </si>
  <si>
    <t>12053</t>
  </si>
  <si>
    <t>253750</t>
  </si>
  <si>
    <t>DUPLIN COUNTY TOURISM AUTHORITY</t>
  </si>
  <si>
    <t>179984</t>
  </si>
  <si>
    <t xml:space="preserve"> ; Invalid Munis:0</t>
  </si>
  <si>
    <t>Sandra Hill</t>
  </si>
  <si>
    <t>252-232-2381</t>
  </si>
  <si>
    <t>2/3/2017</t>
  </si>
  <si>
    <t>Tracy Sample</t>
  </si>
  <si>
    <t>252-232-6037</t>
  </si>
  <si>
    <t>252-232-3568</t>
  </si>
  <si>
    <t>Tracy.Sample@CurrituckCountyNC.gov or Sandra.Hill@CurrituckCountyNC.gov</t>
  </si>
  <si>
    <t>5349880661</t>
  </si>
  <si>
    <t>454392000</t>
  </si>
  <si>
    <t>5804272661</t>
  </si>
  <si>
    <t>248122941</t>
  </si>
  <si>
    <t>5556149720</t>
  </si>
  <si>
    <t>292383900</t>
  </si>
  <si>
    <t>230449250</t>
  </si>
  <si>
    <t>61934650</t>
  </si>
  <si>
    <t>118500806</t>
  </si>
  <si>
    <t>36959832</t>
  </si>
  <si>
    <t>155460638</t>
  </si>
  <si>
    <t>111260</t>
  </si>
  <si>
    <t>155349378</t>
  </si>
  <si>
    <t>109552154</t>
  </si>
  <si>
    <t>5821051252</t>
  </si>
  <si>
    <t>0.48</t>
  </si>
  <si>
    <t>27687341</t>
  </si>
  <si>
    <t>254850</t>
  </si>
  <si>
    <t>25485</t>
  </si>
  <si>
    <t>28393</t>
  </si>
  <si>
    <t>27939283</t>
  </si>
  <si>
    <t>12075</t>
  </si>
  <si>
    <t>11065242</t>
  </si>
  <si>
    <t>3367062</t>
  </si>
  <si>
    <t>727127</t>
  </si>
  <si>
    <t>Gary Briggs</t>
  </si>
  <si>
    <t>910-947-4100</t>
  </si>
  <si>
    <t>Sheri Westbrook</t>
  </si>
  <si>
    <t>Senior Internal Tax Auditor</t>
  </si>
  <si>
    <t>910-947-4105</t>
  </si>
  <si>
    <t>910-947-6340</t>
  </si>
  <si>
    <t>swestbrook@moorecountync.gov</t>
  </si>
  <si>
    <t>8067730445</t>
  </si>
  <si>
    <t>1737184568</t>
  </si>
  <si>
    <t>67127860</t>
  </si>
  <si>
    <t>3130369851</t>
  </si>
  <si>
    <t>13002412724</t>
  </si>
  <si>
    <t>2326657699</t>
  </si>
  <si>
    <t>10675755025</t>
  </si>
  <si>
    <t>927476306</t>
  </si>
  <si>
    <t>642555070</t>
  </si>
  <si>
    <t>284921236</t>
  </si>
  <si>
    <t>333805121</t>
  </si>
  <si>
    <t>46575037</t>
  </si>
  <si>
    <t>380380158</t>
  </si>
  <si>
    <t>31208072</t>
  </si>
  <si>
    <t>349172086</t>
  </si>
  <si>
    <t>185740889</t>
  </si>
  <si>
    <t>11210668000</t>
  </si>
  <si>
    <t>0.465</t>
  </si>
  <si>
    <t>52160798</t>
  </si>
  <si>
    <t>321693</t>
  </si>
  <si>
    <t>24937</t>
  </si>
  <si>
    <t>44349</t>
  </si>
  <si>
    <t>52463079</t>
  </si>
  <si>
    <t>9370</t>
  </si>
  <si>
    <t>41350</t>
  </si>
  <si>
    <t>69216</t>
  </si>
  <si>
    <t>1454695</t>
  </si>
  <si>
    <t>24547</t>
  </si>
  <si>
    <t>1430148</t>
  </si>
  <si>
    <t>Moore County Tourism Development Authority</t>
  </si>
  <si>
    <t>Sherry M Lavender</t>
  </si>
  <si>
    <t>Revenue Director</t>
  </si>
  <si>
    <t>828-287-6183</t>
  </si>
  <si>
    <t>828-288-3293</t>
  </si>
  <si>
    <t>sherry.lavender@rutherfordcountync.gov</t>
  </si>
  <si>
    <t>4409857294</t>
  </si>
  <si>
    <t>After TR1 Workshop in Morganton, realized I had being doing report incorrectly.</t>
  </si>
  <si>
    <t>643142214</t>
  </si>
  <si>
    <t>After comparing several years, I was reporting only taxable assessed &amp; didn't include Exempt</t>
  </si>
  <si>
    <t>277335500</t>
  </si>
  <si>
    <t>TRANSPOSED NUMBERS ON FORM LAST YEAR (SHOULD HAVE BEEN 277020210)</t>
  </si>
  <si>
    <t>5330335008</t>
  </si>
  <si>
    <t>663210363</t>
  </si>
  <si>
    <t>4667124645</t>
  </si>
  <si>
    <t>293502911</t>
  </si>
  <si>
    <t>159740300</t>
  </si>
  <si>
    <t>133762611</t>
  </si>
  <si>
    <t>810442541</t>
  </si>
  <si>
    <t>39292994</t>
  </si>
  <si>
    <t>849735535</t>
  </si>
  <si>
    <t>431904769</t>
  </si>
  <si>
    <t>417830766</t>
  </si>
  <si>
    <t>604768770</t>
  </si>
  <si>
    <t>5689724181</t>
  </si>
  <si>
    <t>0.607</t>
  </si>
  <si>
    <t>32565669</t>
  </si>
  <si>
    <t>7786164</t>
  </si>
  <si>
    <t>80427</t>
  </si>
  <si>
    <t>4418579</t>
  </si>
  <si>
    <t>36013681</t>
  </si>
  <si>
    <t>11575</t>
  </si>
  <si>
    <t>24381</t>
  </si>
  <si>
    <t>912882.84</t>
  </si>
  <si>
    <t>912883</t>
  </si>
  <si>
    <t>Rutherford County TDA</t>
  </si>
  <si>
    <t>Renee Davis</t>
  </si>
  <si>
    <t>910-862-6735</t>
  </si>
  <si>
    <t>910-862-6737</t>
  </si>
  <si>
    <t>rdavis@bladenco.org</t>
  </si>
  <si>
    <t>1897272476</t>
  </si>
  <si>
    <t>199536780</t>
  </si>
  <si>
    <t>89341460</t>
  </si>
  <si>
    <t>2186150716</t>
  </si>
  <si>
    <t>277841739</t>
  </si>
  <si>
    <t>1908308977</t>
  </si>
  <si>
    <t>420466404</t>
  </si>
  <si>
    <t>240493084</t>
  </si>
  <si>
    <t>179973320</t>
  </si>
  <si>
    <t>353094155</t>
  </si>
  <si>
    <t>39391018</t>
  </si>
  <si>
    <t>15642180</t>
  </si>
  <si>
    <t>408127353</t>
  </si>
  <si>
    <t>1488271</t>
  </si>
  <si>
    <t>406639082</t>
  </si>
  <si>
    <t>149839782</t>
  </si>
  <si>
    <t>2464787841</t>
  </si>
  <si>
    <t>0.82</t>
  </si>
  <si>
    <t>20211106</t>
  </si>
  <si>
    <t>23902</t>
  </si>
  <si>
    <t>27154</t>
  </si>
  <si>
    <t>20262162</t>
  </si>
  <si>
    <t>625</t>
  </si>
  <si>
    <t>JULIE DAVIS</t>
  </si>
  <si>
    <t>FINANCE DIRECTOR</t>
  </si>
  <si>
    <t>828-452-6724</t>
  </si>
  <si>
    <t>2/6/2017</t>
  </si>
  <si>
    <t>828-452=6724</t>
  </si>
  <si>
    <t>828-452-6725</t>
  </si>
  <si>
    <t>jhdavis@haywoodnc.net</t>
  </si>
  <si>
    <t>5691857027</t>
  </si>
  <si>
    <t>1086187112</t>
  </si>
  <si>
    <t>Included in line 2</t>
  </si>
  <si>
    <t>6778044139</t>
  </si>
  <si>
    <t>457689761</t>
  </si>
  <si>
    <t>6320354378</t>
  </si>
  <si>
    <t>582706300</t>
  </si>
  <si>
    <t>379615464</t>
  </si>
  <si>
    <t>203090836</t>
  </si>
  <si>
    <t>396964820</t>
  </si>
  <si>
    <t>44817887</t>
  </si>
  <si>
    <t>7044866</t>
  </si>
  <si>
    <t>448827573</t>
  </si>
  <si>
    <t>1859774</t>
  </si>
  <si>
    <t>446967799</t>
  </si>
  <si>
    <t>171503537</t>
  </si>
  <si>
    <t>6938825714</t>
  </si>
  <si>
    <t>0.5661</t>
  </si>
  <si>
    <t>39280692</t>
  </si>
  <si>
    <t>50609</t>
  </si>
  <si>
    <t>55017</t>
  </si>
  <si>
    <t>39386318</t>
  </si>
  <si>
    <t>34260</t>
  </si>
  <si>
    <t>29553</t>
  </si>
  <si>
    <t>1237654</t>
  </si>
  <si>
    <t>22377</t>
  </si>
  <si>
    <t>1215277</t>
  </si>
  <si>
    <t>HAYWOOD CNTY TOURISM DEV AUTHORITY</t>
  </si>
  <si>
    <t>613304</t>
  </si>
  <si>
    <t>Katherine A. Lane</t>
  </si>
  <si>
    <t>252-357-1360</t>
  </si>
  <si>
    <t>252-357-0073</t>
  </si>
  <si>
    <t>klane@gatescountync.gov</t>
  </si>
  <si>
    <t>585841690</t>
  </si>
  <si>
    <t>27126277</t>
  </si>
  <si>
    <t>ADDITION OF COMMERICAL PROPERTIES - i.e. DOLLAR GENERAL</t>
  </si>
  <si>
    <t>2180358</t>
  </si>
  <si>
    <t>405649767</t>
  </si>
  <si>
    <t>1020798092</t>
  </si>
  <si>
    <t>224393024</t>
  </si>
  <si>
    <t>796405068</t>
  </si>
  <si>
    <t>327494513</t>
  </si>
  <si>
    <t>210465568</t>
  </si>
  <si>
    <t>117028945</t>
  </si>
  <si>
    <t>32408178</t>
  </si>
  <si>
    <t>5867483</t>
  </si>
  <si>
    <t>22813310</t>
  </si>
  <si>
    <t>61088971</t>
  </si>
  <si>
    <t>116746</t>
  </si>
  <si>
    <t>60972225</t>
  </si>
  <si>
    <t>30025870</t>
  </si>
  <si>
    <t>887403163</t>
  </si>
  <si>
    <t>6079655</t>
  </si>
  <si>
    <t>24110</t>
  </si>
  <si>
    <t>4288</t>
  </si>
  <si>
    <t>17186</t>
  </si>
  <si>
    <t>6090867</t>
  </si>
  <si>
    <t>140</t>
  </si>
  <si>
    <t>1205</t>
  </si>
  <si>
    <t>1345</t>
  </si>
  <si>
    <t>Pat Galloway</t>
  </si>
  <si>
    <t>336-347-2023</t>
  </si>
  <si>
    <t>Janet Holt</t>
  </si>
  <si>
    <t>336-342-8284</t>
  </si>
  <si>
    <t>336-342-8448</t>
  </si>
  <si>
    <t>janholt@co.rockingham.nc.us</t>
  </si>
  <si>
    <t>4350437982</t>
  </si>
  <si>
    <t>580132917</t>
  </si>
  <si>
    <t>326621816</t>
  </si>
  <si>
    <t>5257192715</t>
  </si>
  <si>
    <t>343976483</t>
  </si>
  <si>
    <t>4913216232</t>
  </si>
  <si>
    <t>435743028</t>
  </si>
  <si>
    <t>270801892</t>
  </si>
  <si>
    <t>164941136</t>
  </si>
  <si>
    <t>774448428</t>
  </si>
  <si>
    <t>49343794</t>
  </si>
  <si>
    <t>38898014</t>
  </si>
  <si>
    <t>862690236</t>
  </si>
  <si>
    <t>34224644</t>
  </si>
  <si>
    <t>828465592</t>
  </si>
  <si>
    <t>774838691</t>
  </si>
  <si>
    <t>6516520515</t>
  </si>
  <si>
    <t>0.696</t>
  </si>
  <si>
    <t>45354989</t>
  </si>
  <si>
    <t>180808</t>
  </si>
  <si>
    <t>95517</t>
  </si>
  <si>
    <t>45631314</t>
  </si>
  <si>
    <t>4383</t>
  </si>
  <si>
    <t>28795</t>
  </si>
  <si>
    <t>339967</t>
  </si>
  <si>
    <t>4205</t>
  </si>
  <si>
    <t>133942</t>
  </si>
  <si>
    <t>201820</t>
  </si>
  <si>
    <t>166319</t>
  </si>
  <si>
    <t>ALLISON SNELL</t>
  </si>
  <si>
    <t>910-798-7455</t>
  </si>
  <si>
    <t>910-798-7310</t>
  </si>
  <si>
    <t>ASNELL@NHCGOV.COM</t>
  </si>
  <si>
    <t>20844699287</t>
  </si>
  <si>
    <t>4866038900</t>
  </si>
  <si>
    <t>750908100</t>
  </si>
  <si>
    <t>61501734</t>
  </si>
  <si>
    <t>26523148021</t>
  </si>
  <si>
    <t>195308456</t>
  </si>
  <si>
    <t>26327839565</t>
  </si>
  <si>
    <t>163603400</t>
  </si>
  <si>
    <t>135531100</t>
  </si>
  <si>
    <t>28072300</t>
  </si>
  <si>
    <t>1451334396</t>
  </si>
  <si>
    <t>39149980</t>
  </si>
  <si>
    <t>300123912</t>
  </si>
  <si>
    <t>1790608288</t>
  </si>
  <si>
    <t>214032</t>
  </si>
  <si>
    <t>1790394256</t>
  </si>
  <si>
    <t>638149144</t>
  </si>
  <si>
    <t>28756382965</t>
  </si>
  <si>
    <t>0.623</t>
  </si>
  <si>
    <t>179152266</t>
  </si>
  <si>
    <t>149856</t>
  </si>
  <si>
    <t>130717</t>
  </si>
  <si>
    <t>179432839</t>
  </si>
  <si>
    <t>30920</t>
  </si>
  <si>
    <t>36695</t>
  </si>
  <si>
    <t>585654</t>
  </si>
  <si>
    <t>653269</t>
  </si>
  <si>
    <t>435136</t>
  </si>
  <si>
    <t>197575</t>
  </si>
  <si>
    <t>632711</t>
  </si>
  <si>
    <t>5078743</t>
  </si>
  <si>
    <t>2917593</t>
  </si>
  <si>
    <t>2161150</t>
  </si>
  <si>
    <t>Debra Hill</t>
  </si>
  <si>
    <t>336-318-6531</t>
  </si>
  <si>
    <t>3/16/17 corrected</t>
  </si>
  <si>
    <t>Melissa Austin</t>
  </si>
  <si>
    <t>Personal Property/Billing Supervisor</t>
  </si>
  <si>
    <t>336-318-6514</t>
  </si>
  <si>
    <t>336-318-6571</t>
  </si>
  <si>
    <t>Melissa.Austin@randolphcountync.gov</t>
  </si>
  <si>
    <t>7453068022</t>
  </si>
  <si>
    <t>1161743885</t>
  </si>
  <si>
    <t>714674688</t>
  </si>
  <si>
    <t>9329486595</t>
  </si>
  <si>
    <t>1298216251</t>
  </si>
  <si>
    <t>8031270344</t>
  </si>
  <si>
    <t>647077577</t>
  </si>
  <si>
    <t>497547613</t>
  </si>
  <si>
    <t>149529964</t>
  </si>
  <si>
    <t>1049653473</t>
  </si>
  <si>
    <t>195800096</t>
  </si>
  <si>
    <t>1245453569</t>
  </si>
  <si>
    <t>1456500</t>
  </si>
  <si>
    <t>1243997069</t>
  </si>
  <si>
    <t>280314228</t>
  </si>
  <si>
    <t>9555581641</t>
  </si>
  <si>
    <t>0.6525</t>
  </si>
  <si>
    <t>61105657</t>
  </si>
  <si>
    <t>1271382</t>
  </si>
  <si>
    <t>194260</t>
  </si>
  <si>
    <t>62571299</t>
  </si>
  <si>
    <t>Asheboro</t>
  </si>
  <si>
    <t>2002764300</t>
  </si>
  <si>
    <t>3009065</t>
  </si>
  <si>
    <t>Trinity</t>
  </si>
  <si>
    <t>2107697812</t>
  </si>
  <si>
    <t>0.0954</t>
  </si>
  <si>
    <t>2014725</t>
  </si>
  <si>
    <t>4110462112</t>
  </si>
  <si>
    <t>5023790</t>
  </si>
  <si>
    <t>1560628</t>
  </si>
  <si>
    <t>10213</t>
  </si>
  <si>
    <t>45780</t>
  </si>
  <si>
    <t>76820</t>
  </si>
  <si>
    <t>122600</t>
  </si>
  <si>
    <t>39353</t>
  </si>
  <si>
    <t>915784</t>
  </si>
  <si>
    <t>27473</t>
  </si>
  <si>
    <t>888311</t>
  </si>
  <si>
    <t>Randolph Co Tourism Dev</t>
  </si>
  <si>
    <t>David Clack</t>
  </si>
  <si>
    <t>910-592-7181</t>
  </si>
  <si>
    <t>2/9/2017</t>
  </si>
  <si>
    <t>Cynthia Cottle</t>
  </si>
  <si>
    <t>910-592-8146 ext 233</t>
  </si>
  <si>
    <t>910-592-1247</t>
  </si>
  <si>
    <t>ccottle@sampsonnc.com</t>
  </si>
  <si>
    <t>1583262450</t>
  </si>
  <si>
    <t>186121494</t>
  </si>
  <si>
    <t>9784721</t>
  </si>
  <si>
    <t>2034693390</t>
  </si>
  <si>
    <t>3813862055</t>
  </si>
  <si>
    <t>555432646</t>
  </si>
  <si>
    <t>3258429409</t>
  </si>
  <si>
    <t>1108252438</t>
  </si>
  <si>
    <t>498613734</t>
  </si>
  <si>
    <t>609638704</t>
  </si>
  <si>
    <t>357009121</t>
  </si>
  <si>
    <t>19599283</t>
  </si>
  <si>
    <t>376608404</t>
  </si>
  <si>
    <t>2340344</t>
  </si>
  <si>
    <t>374268060</t>
  </si>
  <si>
    <t>168589516</t>
  </si>
  <si>
    <t>3801286985</t>
  </si>
  <si>
    <t>31550682</t>
  </si>
  <si>
    <t>568612</t>
  </si>
  <si>
    <t>139368</t>
  </si>
  <si>
    <t>32258662</t>
  </si>
  <si>
    <t>Clinton City</t>
  </si>
  <si>
    <t>1100994662</t>
  </si>
  <si>
    <t>0.145</t>
  </si>
  <si>
    <t>1596442</t>
  </si>
  <si>
    <t>23640</t>
  </si>
  <si>
    <t>14931</t>
  </si>
  <si>
    <t>93943</t>
  </si>
  <si>
    <t>190862</t>
  </si>
  <si>
    <t>Tammy Wylie</t>
  </si>
  <si>
    <t>828-652-7121 EXT 315</t>
  </si>
  <si>
    <t>11/14/2017</t>
  </si>
  <si>
    <t>828-652-8735</t>
  </si>
  <si>
    <t>tammy.wylie@mcdowellgov.com</t>
  </si>
  <si>
    <t>2451292282</t>
  </si>
  <si>
    <t>240699136</t>
  </si>
  <si>
    <t>102511946</t>
  </si>
  <si>
    <t>2794503364</t>
  </si>
  <si>
    <t>112383637</t>
  </si>
  <si>
    <t>2682119727</t>
  </si>
  <si>
    <t>109145010</t>
  </si>
  <si>
    <t>56318580</t>
  </si>
  <si>
    <t>52826430</t>
  </si>
  <si>
    <t>407919926</t>
  </si>
  <si>
    <t>26289394</t>
  </si>
  <si>
    <t>434209320</t>
  </si>
  <si>
    <t>4085352</t>
  </si>
  <si>
    <t>430123968</t>
  </si>
  <si>
    <t>222265970</t>
  </si>
  <si>
    <t>3334509665</t>
  </si>
  <si>
    <t>17100072</t>
  </si>
  <si>
    <t>1312099</t>
  </si>
  <si>
    <t>1662</t>
  </si>
  <si>
    <t>63391</t>
  </si>
  <si>
    <t>18350442</t>
  </si>
  <si>
    <t>434650</t>
  </si>
  <si>
    <t>13038</t>
  </si>
  <si>
    <t>421613</t>
  </si>
  <si>
    <t>MCDOWELL TOURISM DEVE</t>
  </si>
  <si>
    <t>434651</t>
  </si>
  <si>
    <t>275099</t>
  </si>
  <si>
    <t>Greta Skeen</t>
  </si>
  <si>
    <t>252-475-5945</t>
  </si>
  <si>
    <t>Sharon Tinnell</t>
  </si>
  <si>
    <t>Finance Operations Manager</t>
  </si>
  <si>
    <t>252-475-5738</t>
  </si>
  <si>
    <t>252-475-5818</t>
  </si>
  <si>
    <t>gms@darenc.com or sharon@darenc.com</t>
  </si>
  <si>
    <t>10984882468</t>
  </si>
  <si>
    <t>1264532700</t>
  </si>
  <si>
    <t>12249415168</t>
  </si>
  <si>
    <t>38262708</t>
  </si>
  <si>
    <t>12211152460</t>
  </si>
  <si>
    <t>218700</t>
  </si>
  <si>
    <t>185100</t>
  </si>
  <si>
    <t>33600</t>
  </si>
  <si>
    <t>154058548</t>
  </si>
  <si>
    <t>5365876</t>
  </si>
  <si>
    <t>187628987</t>
  </si>
  <si>
    <t>347053411</t>
  </si>
  <si>
    <t>163521</t>
  </si>
  <si>
    <t>346889890</t>
  </si>
  <si>
    <t>145081869</t>
  </si>
  <si>
    <t>12703124219</t>
  </si>
  <si>
    <t>0.43</t>
  </si>
  <si>
    <t>54614186</t>
  </si>
  <si>
    <t>9871</t>
  </si>
  <si>
    <t>35724</t>
  </si>
  <si>
    <t>54659781</t>
  </si>
  <si>
    <t>28850</t>
  </si>
  <si>
    <t>2982</t>
  </si>
  <si>
    <t>31832</t>
  </si>
  <si>
    <t>26072514</t>
  </si>
  <si>
    <t>12889226</t>
  </si>
  <si>
    <t>8845517</t>
  </si>
  <si>
    <t>4337771</t>
  </si>
  <si>
    <t>Dare County Tourism Board</t>
  </si>
  <si>
    <t>2411724</t>
  </si>
  <si>
    <t>57192</t>
  </si>
  <si>
    <t>2354532</t>
  </si>
  <si>
    <t>6380164</t>
  </si>
  <si>
    <t>4171595</t>
  </si>
  <si>
    <t>2208569</t>
  </si>
  <si>
    <t>663467</t>
  </si>
  <si>
    <t>Kevin King</t>
  </si>
  <si>
    <t>828-488-9273</t>
  </si>
  <si>
    <t>2/8/2017</t>
  </si>
  <si>
    <t>Peggy Hyde</t>
  </si>
  <si>
    <t>828-488-7832</t>
  </si>
  <si>
    <t>828-488-0576</t>
  </si>
  <si>
    <t>p_hyde@swaincountync.gov</t>
  </si>
  <si>
    <t>1220724091</t>
  </si>
  <si>
    <t>209595396</t>
  </si>
  <si>
    <t>10108670</t>
  </si>
  <si>
    <t>1440428157</t>
  </si>
  <si>
    <t>51461760</t>
  </si>
  <si>
    <t>1388966397</t>
  </si>
  <si>
    <t>62596160</t>
  </si>
  <si>
    <t>40229710</t>
  </si>
  <si>
    <t>22366450</t>
  </si>
  <si>
    <t>2216452</t>
  </si>
  <si>
    <t>2418888</t>
  </si>
  <si>
    <t>74890695</t>
  </si>
  <si>
    <t>79526035</t>
  </si>
  <si>
    <t>155068</t>
  </si>
  <si>
    <t>79370967</t>
  </si>
  <si>
    <t>68609518</t>
  </si>
  <si>
    <t>1536946882</t>
  </si>
  <si>
    <t>5288271</t>
  </si>
  <si>
    <t>254981</t>
  </si>
  <si>
    <t>5327</t>
  </si>
  <si>
    <t>5548579</t>
  </si>
  <si>
    <t>312210</t>
  </si>
  <si>
    <t>1124</t>
  </si>
  <si>
    <t>9000</t>
  </si>
  <si>
    <t>761207</t>
  </si>
  <si>
    <t>22836</t>
  </si>
  <si>
    <t>738371</t>
  </si>
  <si>
    <t>Swain County Tourist Development Authority</t>
  </si>
  <si>
    <t>96150</t>
  </si>
  <si>
    <t>Eddie Allen</t>
  </si>
  <si>
    <t>(828) 835-3296 ext. 819</t>
  </si>
  <si>
    <t>Dana Allen</t>
  </si>
  <si>
    <t>(828) 835-3296 ext. 821</t>
  </si>
  <si>
    <t>(828) 835-7013</t>
  </si>
  <si>
    <t>dana.allen@cherokeecounty-nc.gov</t>
  </si>
  <si>
    <t>2597974816</t>
  </si>
  <si>
    <t>266740783</t>
  </si>
  <si>
    <t>35295070</t>
  </si>
  <si>
    <t>2900010669</t>
  </si>
  <si>
    <t>158247560</t>
  </si>
  <si>
    <t>2741763109</t>
  </si>
  <si>
    <t>201735010</t>
  </si>
  <si>
    <t>124693680</t>
  </si>
  <si>
    <t>77041330</t>
  </si>
  <si>
    <t>81722359</t>
  </si>
  <si>
    <t>17011048</t>
  </si>
  <si>
    <t>3237843</t>
  </si>
  <si>
    <t>101971250</t>
  </si>
  <si>
    <t>226150</t>
  </si>
  <si>
    <t>101745100</t>
  </si>
  <si>
    <t>58906842</t>
  </si>
  <si>
    <t>2902415051</t>
  </si>
  <si>
    <t>15092558</t>
  </si>
  <si>
    <t>338412</t>
  </si>
  <si>
    <t>2865</t>
  </si>
  <si>
    <t>14388</t>
  </si>
  <si>
    <t>15419447</t>
  </si>
  <si>
    <t>6075</t>
  </si>
  <si>
    <t>5715</t>
  </si>
  <si>
    <t>334196</t>
  </si>
  <si>
    <t>11023</t>
  </si>
  <si>
    <t>323173</t>
  </si>
  <si>
    <t>Cherokee County Tourism Development</t>
  </si>
  <si>
    <t>VAGAS JACKSON</t>
  </si>
  <si>
    <t>910-997-8279</t>
  </si>
  <si>
    <t>1177245681</t>
  </si>
  <si>
    <t>REVALUATION</t>
  </si>
  <si>
    <t>658967531</t>
  </si>
  <si>
    <t>72356909</t>
  </si>
  <si>
    <t>1908570121</t>
  </si>
  <si>
    <t>50598252</t>
  </si>
  <si>
    <t>1857971869</t>
  </si>
  <si>
    <t>100723135</t>
  </si>
  <si>
    <t>281392</t>
  </si>
  <si>
    <t>100441743</t>
  </si>
  <si>
    <t>284090207</t>
  </si>
  <si>
    <t>34916749</t>
  </si>
  <si>
    <t>319006956</t>
  </si>
  <si>
    <t>781109737</t>
  </si>
  <si>
    <t>2958088562</t>
  </si>
  <si>
    <t>17198158</t>
  </si>
  <si>
    <t>6323376</t>
  </si>
  <si>
    <t>2015</t>
  </si>
  <si>
    <t>71920</t>
  </si>
  <si>
    <t>23451629</t>
  </si>
  <si>
    <t>10913705</t>
  </si>
  <si>
    <t>1800</t>
  </si>
  <si>
    <t>24400</t>
  </si>
  <si>
    <t>326046.15</t>
  </si>
  <si>
    <t>163023</t>
  </si>
  <si>
    <t>326046</t>
  </si>
  <si>
    <t>Michael L Hartgrove</t>
  </si>
  <si>
    <t>336-401-8100  ext 101</t>
  </si>
  <si>
    <t>336-401-8106</t>
  </si>
  <si>
    <t>hartgrovem@co.surry.nc.us</t>
  </si>
  <si>
    <t>3753383591</t>
  </si>
  <si>
    <t>781907100</t>
  </si>
  <si>
    <t>142338321</t>
  </si>
  <si>
    <t>682884723</t>
  </si>
  <si>
    <t>5360513735</t>
  </si>
  <si>
    <t>1173173317</t>
  </si>
  <si>
    <t>4187340418</t>
  </si>
  <si>
    <t>670086890</t>
  </si>
  <si>
    <t>398169010</t>
  </si>
  <si>
    <t>271917880</t>
  </si>
  <si>
    <t>455361856</t>
  </si>
  <si>
    <t>104764468</t>
  </si>
  <si>
    <t>560126324</t>
  </si>
  <si>
    <t>14195438</t>
  </si>
  <si>
    <t>545930886</t>
  </si>
  <si>
    <t>214553584</t>
  </si>
  <si>
    <t>4947824888</t>
  </si>
  <si>
    <t>0.582</t>
  </si>
  <si>
    <t>28929459</t>
  </si>
  <si>
    <t>755200</t>
  </si>
  <si>
    <t>67269</t>
  </si>
  <si>
    <t>44125</t>
  </si>
  <si>
    <t>29707803</t>
  </si>
  <si>
    <t>ELKIN SCHOOL DISTRICT</t>
  </si>
  <si>
    <t>749313180</t>
  </si>
  <si>
    <t>0.122</t>
  </si>
  <si>
    <t>914162</t>
  </si>
  <si>
    <t>MOUNT AIRY SCHOOL DISTRICT</t>
  </si>
  <si>
    <t>740556700</t>
  </si>
  <si>
    <t>0.1</t>
  </si>
  <si>
    <t>740557</t>
  </si>
  <si>
    <t>1489869880</t>
  </si>
  <si>
    <t>1654719</t>
  </si>
  <si>
    <t>1132</t>
  </si>
  <si>
    <t>3430</t>
  </si>
  <si>
    <t>33855</t>
  </si>
  <si>
    <t>37285</t>
  </si>
  <si>
    <t>26890</t>
  </si>
  <si>
    <t>Susan McCullen</t>
  </si>
  <si>
    <t>(919) 856-6141</t>
  </si>
  <si>
    <t>Marcus Kinrade</t>
  </si>
  <si>
    <t>(919) 856-7107</t>
  </si>
  <si>
    <t>kinrade@wakegov.com</t>
  </si>
  <si>
    <t>84130090688</t>
  </si>
  <si>
    <t>38488397259</t>
  </si>
  <si>
    <t>1226102093</t>
  </si>
  <si>
    <t>123844590040</t>
  </si>
  <si>
    <t>3373503314</t>
  </si>
  <si>
    <t>120471086726</t>
  </si>
  <si>
    <t>2016 County-wide reappraisal</t>
  </si>
  <si>
    <t>3182808115</t>
  </si>
  <si>
    <t>3083914252</t>
  </si>
  <si>
    <t>98893863</t>
  </si>
  <si>
    <t>6418547479</t>
  </si>
  <si>
    <t>649670971</t>
  </si>
  <si>
    <t>7068218450</t>
  </si>
  <si>
    <t>41769122</t>
  </si>
  <si>
    <t>7026449328</t>
  </si>
  <si>
    <t>Growth</t>
  </si>
  <si>
    <t>3373712185</t>
  </si>
  <si>
    <t>130871248239</t>
  </si>
  <si>
    <t>0.6005</t>
  </si>
  <si>
    <t>784196854</t>
  </si>
  <si>
    <t>2236031</t>
  </si>
  <si>
    <t>835803</t>
  </si>
  <si>
    <t>6655436</t>
  </si>
  <si>
    <t>780613252</t>
  </si>
  <si>
    <t>1507939</t>
  </si>
  <si>
    <t>8736</t>
  </si>
  <si>
    <t>80676</t>
  </si>
  <si>
    <t>423900</t>
  </si>
  <si>
    <t>504576</t>
  </si>
  <si>
    <t>3091534</t>
  </si>
  <si>
    <t>23301005</t>
  </si>
  <si>
    <t>957008</t>
  </si>
  <si>
    <t>12381473</t>
  </si>
  <si>
    <t>9962524</t>
  </si>
  <si>
    <t>Greater Raleigh Convention Center, Centennial Authority, NC Museum of Art</t>
  </si>
  <si>
    <t>26051103</t>
  </si>
  <si>
    <t>2305699</t>
  </si>
  <si>
    <t>17746443</t>
  </si>
  <si>
    <t>5998961</t>
  </si>
  <si>
    <t>Chad McLamb</t>
  </si>
  <si>
    <t>Assistant County Manager/Finance Director</t>
  </si>
  <si>
    <t>919.989.5110</t>
  </si>
  <si>
    <t>Sheila Garner</t>
  </si>
  <si>
    <t>919.989.5130</t>
  </si>
  <si>
    <t>919.989.5413</t>
  </si>
  <si>
    <t>sheila.garner@johnstonnc.com</t>
  </si>
  <si>
    <t>10873457272</t>
  </si>
  <si>
    <t>1352153883</t>
  </si>
  <si>
    <t>667888443</t>
  </si>
  <si>
    <t>12893499598</t>
  </si>
  <si>
    <t>901767349</t>
  </si>
  <si>
    <t>11991732249</t>
  </si>
  <si>
    <t>1025877250</t>
  </si>
  <si>
    <t>789319390</t>
  </si>
  <si>
    <t>236557860</t>
  </si>
  <si>
    <t>1319581595</t>
  </si>
  <si>
    <t>98084356</t>
  </si>
  <si>
    <t>26811107</t>
  </si>
  <si>
    <t>1444477058</t>
  </si>
  <si>
    <t>1225499</t>
  </si>
  <si>
    <t>1443251559</t>
  </si>
  <si>
    <t>369799819</t>
  </si>
  <si>
    <t>13804783627</t>
  </si>
  <si>
    <t>107677312</t>
  </si>
  <si>
    <t>1554483</t>
  </si>
  <si>
    <t>131593</t>
  </si>
  <si>
    <t>109363388</t>
  </si>
  <si>
    <t>208970</t>
  </si>
  <si>
    <t>1247</t>
  </si>
  <si>
    <t>4914</t>
  </si>
  <si>
    <t>67800</t>
  </si>
  <si>
    <t>72714</t>
  </si>
  <si>
    <t>751136.47</t>
  </si>
  <si>
    <t>37557</t>
  </si>
  <si>
    <t>713579</t>
  </si>
  <si>
    <t>Johnston County Tourism Authority</t>
  </si>
  <si>
    <t>751136</t>
  </si>
  <si>
    <t>2086886</t>
  </si>
  <si>
    <t xml:space="preserve"> ; Invalid District:AVERASBORO SCHOOL</t>
  </si>
  <si>
    <t>Keith Faulkner</t>
  </si>
  <si>
    <t>910-814-3065</t>
  </si>
  <si>
    <t>Margaret Wright</t>
  </si>
  <si>
    <t>Tax Database Administrator/Lisitng Supervisor</t>
  </si>
  <si>
    <t>910-814-3049</t>
  </si>
  <si>
    <t>910-814-4017</t>
  </si>
  <si>
    <t>mwright@harnett.org</t>
  </si>
  <si>
    <t>6257842175</t>
  </si>
  <si>
    <t>580060960</t>
  </si>
  <si>
    <t>231693900</t>
  </si>
  <si>
    <t>783362975</t>
  </si>
  <si>
    <t>7852960010</t>
  </si>
  <si>
    <t>995385714</t>
  </si>
  <si>
    <t>6857574296</t>
  </si>
  <si>
    <t>755821340</t>
  </si>
  <si>
    <t>596336890</t>
  </si>
  <si>
    <t>159484450</t>
  </si>
  <si>
    <t>298374285</t>
  </si>
  <si>
    <t>36085739</t>
  </si>
  <si>
    <t>334460024</t>
  </si>
  <si>
    <t>210562</t>
  </si>
  <si>
    <t>334249462</t>
  </si>
  <si>
    <t>195247388</t>
  </si>
  <si>
    <t>7387071146</t>
  </si>
  <si>
    <t>55403034</t>
  </si>
  <si>
    <t>45565</t>
  </si>
  <si>
    <t>2049</t>
  </si>
  <si>
    <t>10062</t>
  </si>
  <si>
    <t>55440586</t>
  </si>
  <si>
    <t>AVERASBORO SCHOOL</t>
  </si>
  <si>
    <t>1158536629</t>
  </si>
  <si>
    <t>0.02</t>
  </si>
  <si>
    <t>231707</t>
  </si>
  <si>
    <t>33440</t>
  </si>
  <si>
    <t>251</t>
  </si>
  <si>
    <t>Thomas Bernard</t>
  </si>
  <si>
    <t>336-694-4194</t>
  </si>
  <si>
    <t>1581620412</t>
  </si>
  <si>
    <t>1536671</t>
  </si>
  <si>
    <t>199846</t>
  </si>
  <si>
    <t>1583356929</t>
  </si>
  <si>
    <t>240151807</t>
  </si>
  <si>
    <t>1343205122</t>
  </si>
  <si>
    <t>282235136</t>
  </si>
  <si>
    <t>217003283</t>
  </si>
  <si>
    <t>65231853</t>
  </si>
  <si>
    <t>36388365</t>
  </si>
  <si>
    <t>5601462</t>
  </si>
  <si>
    <t>6716232</t>
  </si>
  <si>
    <t>48706059</t>
  </si>
  <si>
    <t>114949</t>
  </si>
  <si>
    <t>48591110</t>
  </si>
  <si>
    <t>75960957</t>
  </si>
  <si>
    <t>1467757189</t>
  </si>
  <si>
    <t>0.679</t>
  </si>
  <si>
    <t>9966071</t>
  </si>
  <si>
    <t>96759</t>
  </si>
  <si>
    <t>9869312</t>
  </si>
  <si>
    <t>6960</t>
  </si>
  <si>
    <t>Sharon Brooks-Powell</t>
  </si>
  <si>
    <t>919-603-1317</t>
  </si>
  <si>
    <t>2/16/2017</t>
  </si>
  <si>
    <t>Same as above</t>
  </si>
  <si>
    <t>919-603-1398</t>
  </si>
  <si>
    <t>sharon.powell@granvillecounty.org</t>
  </si>
  <si>
    <t>2782388207</t>
  </si>
  <si>
    <t>276934506</t>
  </si>
  <si>
    <t>157906585</t>
  </si>
  <si>
    <t>229747660</t>
  </si>
  <si>
    <t>3446976958</t>
  </si>
  <si>
    <t>392155945</t>
  </si>
  <si>
    <t>3054821013</t>
  </si>
  <si>
    <t>555016765</t>
  </si>
  <si>
    <t>326891013</t>
  </si>
  <si>
    <t>228125752</t>
  </si>
  <si>
    <t>437000406</t>
  </si>
  <si>
    <t>38063881</t>
  </si>
  <si>
    <t>6853620</t>
  </si>
  <si>
    <t>481917907</t>
  </si>
  <si>
    <t>145470709</t>
  </si>
  <si>
    <t>3682209629</t>
  </si>
  <si>
    <t>0.88</t>
  </si>
  <si>
    <t>35324407</t>
  </si>
  <si>
    <t>20437</t>
  </si>
  <si>
    <t>35344844</t>
  </si>
  <si>
    <t>2965</t>
  </si>
  <si>
    <t>1980</t>
  </si>
  <si>
    <t>4945</t>
  </si>
  <si>
    <t>206104</t>
  </si>
  <si>
    <t>Granville Co TDA</t>
  </si>
  <si>
    <t>REBECCA E GARLAND CPA</t>
  </si>
  <si>
    <t>828-479-7770</t>
  </si>
  <si>
    <t>828-479-7978</t>
  </si>
  <si>
    <t>becky.garland@grahamcounty.org</t>
  </si>
  <si>
    <t>115777321</t>
  </si>
  <si>
    <t>9690643</t>
  </si>
  <si>
    <t>928614706</t>
  </si>
  <si>
    <t>1054082670</t>
  </si>
  <si>
    <t>62464230</t>
  </si>
  <si>
    <t>991618440</t>
  </si>
  <si>
    <t>63545000</t>
  </si>
  <si>
    <t>40930220</t>
  </si>
  <si>
    <t>22614780</t>
  </si>
  <si>
    <t>19910261</t>
  </si>
  <si>
    <t>11142499</t>
  </si>
  <si>
    <t>31052760</t>
  </si>
  <si>
    <t>33189630</t>
  </si>
  <si>
    <t>1055860830</t>
  </si>
  <si>
    <t>0.585</t>
  </si>
  <si>
    <t>6176786</t>
  </si>
  <si>
    <t>6554</t>
  </si>
  <si>
    <t>6183340</t>
  </si>
  <si>
    <t>Corrinne Gibbs</t>
  </si>
  <si>
    <t>Hyde County Finance Officer</t>
  </si>
  <si>
    <t>252 926 4192</t>
  </si>
  <si>
    <t>252 9263701</t>
  </si>
  <si>
    <t>cgibbs@hydecountnc.gov</t>
  </si>
  <si>
    <t>1072565506</t>
  </si>
  <si>
    <t>98973355</t>
  </si>
  <si>
    <t>1171538861</t>
  </si>
  <si>
    <t>145147320</t>
  </si>
  <si>
    <t>1026391541</t>
  </si>
  <si>
    <t>248462880</t>
  </si>
  <si>
    <t>137034711</t>
  </si>
  <si>
    <t>111428169</t>
  </si>
  <si>
    <t>54754829</t>
  </si>
  <si>
    <t>819819</t>
  </si>
  <si>
    <t>55574648</t>
  </si>
  <si>
    <t>27816647</t>
  </si>
  <si>
    <t>1109782836</t>
  </si>
  <si>
    <t>0.64</t>
  </si>
  <si>
    <t>7102610</t>
  </si>
  <si>
    <t>383928</t>
  </si>
  <si>
    <t>2457</t>
  </si>
  <si>
    <t>Phyllis H Adams</t>
  </si>
  <si>
    <t>Tax administrator</t>
  </si>
  <si>
    <t>336-849-7672</t>
  </si>
  <si>
    <t>1/13/2016</t>
  </si>
  <si>
    <t>Clayton Campbell</t>
  </si>
  <si>
    <t>Assistant Tax Assessor</t>
  </si>
  <si>
    <t>336-849-7663</t>
  </si>
  <si>
    <t>336-679-2703</t>
  </si>
  <si>
    <t>ccampbell@yadkincountync.gov</t>
  </si>
  <si>
    <t>2424894741</t>
  </si>
  <si>
    <t>189995966</t>
  </si>
  <si>
    <t>112598014</t>
  </si>
  <si>
    <t>2727488721</t>
  </si>
  <si>
    <t>438588742</t>
  </si>
  <si>
    <t>2288899979</t>
  </si>
  <si>
    <t>663480074</t>
  </si>
  <si>
    <t>400502334</t>
  </si>
  <si>
    <t>262977740</t>
  </si>
  <si>
    <t>214039846</t>
  </si>
  <si>
    <t>49517565</t>
  </si>
  <si>
    <t>30152178</t>
  </si>
  <si>
    <t>293709589</t>
  </si>
  <si>
    <t>955623</t>
  </si>
  <si>
    <t>292753966</t>
  </si>
  <si>
    <t>90375005</t>
  </si>
  <si>
    <t>2672028950</t>
  </si>
  <si>
    <t>17619250</t>
  </si>
  <si>
    <t>16081</t>
  </si>
  <si>
    <t>45816</t>
  </si>
  <si>
    <t>17681147</t>
  </si>
  <si>
    <t>17580</t>
  </si>
  <si>
    <t>22359.25</t>
  </si>
  <si>
    <t>22359</t>
  </si>
  <si>
    <t>Yadkin County TDA</t>
  </si>
  <si>
    <t>Leslie E. Heidrick</t>
  </si>
  <si>
    <t>Assistant County Manager / Finance Director</t>
  </si>
  <si>
    <t>704-216-8177</t>
  </si>
  <si>
    <t>2/26/2017</t>
  </si>
  <si>
    <t>704-216-8110</t>
  </si>
  <si>
    <t>leslie.heidrick@rowancountync.gov</t>
  </si>
  <si>
    <t>7778791070</t>
  </si>
  <si>
    <t>1322581333</t>
  </si>
  <si>
    <t>751416173</t>
  </si>
  <si>
    <t>9852788576</t>
  </si>
  <si>
    <t>929410772</t>
  </si>
  <si>
    <t>8923377804</t>
  </si>
  <si>
    <t>1110542001</t>
  </si>
  <si>
    <t>800045596</t>
  </si>
  <si>
    <t>310496405</t>
  </si>
  <si>
    <t>1223690937</t>
  </si>
  <si>
    <t>96063057</t>
  </si>
  <si>
    <t>62785049</t>
  </si>
  <si>
    <t>1382539043</t>
  </si>
  <si>
    <t>1305735</t>
  </si>
  <si>
    <t>1381233308</t>
  </si>
  <si>
    <t>698529422</t>
  </si>
  <si>
    <t>11003140534</t>
  </si>
  <si>
    <t>0.6625</t>
  </si>
  <si>
    <t>72866619</t>
  </si>
  <si>
    <t>28782</t>
  </si>
  <si>
    <t>59873</t>
  </si>
  <si>
    <t>72955274</t>
  </si>
  <si>
    <t>50730</t>
  </si>
  <si>
    <t>336</t>
  </si>
  <si>
    <t>5160</t>
  </si>
  <si>
    <t>51420</t>
  </si>
  <si>
    <t>18070</t>
  </si>
  <si>
    <t>74650</t>
  </si>
  <si>
    <t>65363</t>
  </si>
  <si>
    <t>36349</t>
  </si>
  <si>
    <t>101712</t>
  </si>
  <si>
    <t>388357</t>
  </si>
  <si>
    <t>3879</t>
  </si>
  <si>
    <t>384478</t>
  </si>
  <si>
    <t>Rowan County Tourism Development Authority</t>
  </si>
  <si>
    <t>775797</t>
  </si>
  <si>
    <t>Leslie H. Edwards</t>
  </si>
  <si>
    <t>252-534-1536</t>
  </si>
  <si>
    <t>2/23/2017</t>
  </si>
  <si>
    <t>Cathy B. Allen</t>
  </si>
  <si>
    <t>252 534-4461</t>
  </si>
  <si>
    <t>252 534-1406</t>
  </si>
  <si>
    <t>cathy.allen1@nhcnc.net</t>
  </si>
  <si>
    <t>998922884</t>
  </si>
  <si>
    <t>239531122</t>
  </si>
  <si>
    <t>51712511</t>
  </si>
  <si>
    <t>452141851</t>
  </si>
  <si>
    <t>1742308368</t>
  </si>
  <si>
    <t>303072581</t>
  </si>
  <si>
    <t>1439235787</t>
  </si>
  <si>
    <t>271961421</t>
  </si>
  <si>
    <t>180180430</t>
  </si>
  <si>
    <t>241681947</t>
  </si>
  <si>
    <t>26570209</t>
  </si>
  <si>
    <t>16136215</t>
  </si>
  <si>
    <t>284388371</t>
  </si>
  <si>
    <t>1160669</t>
  </si>
  <si>
    <t>283227702</t>
  </si>
  <si>
    <t>119166425</t>
  </si>
  <si>
    <t>1841629914</t>
  </si>
  <si>
    <t>0.92</t>
  </si>
  <si>
    <t>16349637</t>
  </si>
  <si>
    <t>586415</t>
  </si>
  <si>
    <t>56183</t>
  </si>
  <si>
    <t>16991287</t>
  </si>
  <si>
    <t>251137</t>
  </si>
  <si>
    <t>2310</t>
  </si>
  <si>
    <t>1465</t>
  </si>
  <si>
    <t>3300</t>
  </si>
  <si>
    <t>4765</t>
  </si>
  <si>
    <t>68317</t>
  </si>
  <si>
    <t>2050</t>
  </si>
  <si>
    <t>66267</t>
  </si>
  <si>
    <t>Northampton County Tourism Authority</t>
  </si>
  <si>
    <t>Larry Newton</t>
  </si>
  <si>
    <t>704-994-3211</t>
  </si>
  <si>
    <t>4/6/2017</t>
  </si>
  <si>
    <t>Rita James</t>
  </si>
  <si>
    <t>Finance/IT</t>
  </si>
  <si>
    <t>704-994-3202</t>
  </si>
  <si>
    <t>704-994-3238</t>
  </si>
  <si>
    <t>rjames@co.anson.nc.us</t>
  </si>
  <si>
    <t>1368189300</t>
  </si>
  <si>
    <t>The values in 1,2 &amp; 3 are and have always been estimates.  Our software will provide one</t>
  </si>
  <si>
    <t>220154000</t>
  </si>
  <si>
    <t>taxable value and is not broken down into the individual categories.  Several years ago, we</t>
  </si>
  <si>
    <t>47500000</t>
  </si>
  <si>
    <t>reviewed our records and came up with as accurate projection as was possible.  Each</t>
  </si>
  <si>
    <t>year this is adjusted based on the climate of the business and residential property changes.</t>
  </si>
  <si>
    <t>1635843300</t>
  </si>
  <si>
    <t>428172716</t>
  </si>
  <si>
    <t>1207670584</t>
  </si>
  <si>
    <t>659736200</t>
  </si>
  <si>
    <t>Our PUV us always increasing each year.  This is a very popular avenue for our larger</t>
  </si>
  <si>
    <t>410865700</t>
  </si>
  <si>
    <t>property owners.</t>
  </si>
  <si>
    <t>248870500</t>
  </si>
  <si>
    <t>170649420</t>
  </si>
  <si>
    <t>12404916</t>
  </si>
  <si>
    <t>183054336</t>
  </si>
  <si>
    <t>280687164</t>
  </si>
  <si>
    <t>1671412084</t>
  </si>
  <si>
    <t>0.801</t>
  </si>
  <si>
    <t>13388020</t>
  </si>
  <si>
    <t>51709</t>
  </si>
  <si>
    <t>44557</t>
  </si>
  <si>
    <t>13484286</t>
  </si>
  <si>
    <t>530</t>
  </si>
  <si>
    <t>33224</t>
  </si>
  <si>
    <t>AC Tourism Dev Authority</t>
  </si>
  <si>
    <t>43888</t>
  </si>
  <si>
    <t>2018</t>
  </si>
  <si>
    <t>2/1/2018</t>
  </si>
  <si>
    <t>979176956</t>
  </si>
  <si>
    <t>548624133</t>
  </si>
  <si>
    <t>60626917</t>
  </si>
  <si>
    <t>1588428006</t>
  </si>
  <si>
    <t>111839698</t>
  </si>
  <si>
    <t>1476588308</t>
  </si>
  <si>
    <t>165208200</t>
  </si>
  <si>
    <t>80871800</t>
  </si>
  <si>
    <t>84336400</t>
  </si>
  <si>
    <t>386879836</t>
  </si>
  <si>
    <t>Many acres of solar panels were installed this year</t>
  </si>
  <si>
    <t>9814586</t>
  </si>
  <si>
    <t>1024718</t>
  </si>
  <si>
    <t>397719140</t>
  </si>
  <si>
    <t>316640</t>
  </si>
  <si>
    <t>397402500</t>
  </si>
  <si>
    <t>119258900</t>
  </si>
  <si>
    <t>1993249708</t>
  </si>
  <si>
    <t>1.01</t>
  </si>
  <si>
    <t>20131820</t>
  </si>
  <si>
    <t>7485</t>
  </si>
  <si>
    <t>5342</t>
  </si>
  <si>
    <t>20144647</t>
  </si>
  <si>
    <t>232340059</t>
  </si>
  <si>
    <t>2406519</t>
  </si>
  <si>
    <t>13860</t>
  </si>
  <si>
    <t>20140</t>
  </si>
  <si>
    <t>334511</t>
  </si>
  <si>
    <t>Scotland County Tourism Development</t>
  </si>
  <si>
    <t>67679</t>
  </si>
  <si>
    <t>1/18/2018</t>
  </si>
  <si>
    <t>1304874800</t>
  </si>
  <si>
    <t>110049000</t>
  </si>
  <si>
    <t>89589900</t>
  </si>
  <si>
    <t>251940100</t>
  </si>
  <si>
    <t>1756453800</t>
  </si>
  <si>
    <t>380923404</t>
  </si>
  <si>
    <t>1375530396</t>
  </si>
  <si>
    <t>159370900</t>
  </si>
  <si>
    <t>99737300</t>
  </si>
  <si>
    <t>59633600</t>
  </si>
  <si>
    <t>161046988</t>
  </si>
  <si>
    <t>9591952</t>
  </si>
  <si>
    <t>170638940</t>
  </si>
  <si>
    <t>347673</t>
  </si>
  <si>
    <t>170291267</t>
  </si>
  <si>
    <t>74668988</t>
  </si>
  <si>
    <t>1620490651</t>
  </si>
  <si>
    <t>9398845</t>
  </si>
  <si>
    <t>10981</t>
  </si>
  <si>
    <t>2636</t>
  </si>
  <si>
    <t>4352</t>
  </si>
  <si>
    <t>9408110</t>
  </si>
  <si>
    <t>134068569</t>
  </si>
  <si>
    <t>777597</t>
  </si>
  <si>
    <t>6120</t>
  </si>
  <si>
    <t>66554.9</t>
  </si>
  <si>
    <t>66555</t>
  </si>
  <si>
    <t>96682</t>
  </si>
  <si>
    <t>JANUARY 19 2018</t>
  </si>
  <si>
    <t>1784942075</t>
  </si>
  <si>
    <t>114217392</t>
  </si>
  <si>
    <t>22657880</t>
  </si>
  <si>
    <t>260217490</t>
  </si>
  <si>
    <t>2182034837</t>
  </si>
  <si>
    <t>195155297</t>
  </si>
  <si>
    <t>1986879540</t>
  </si>
  <si>
    <t>260795220</t>
  </si>
  <si>
    <t>164170100</t>
  </si>
  <si>
    <t>96625120</t>
  </si>
  <si>
    <t>81986085</t>
  </si>
  <si>
    <t>10018327</t>
  </si>
  <si>
    <t>9150</t>
  </si>
  <si>
    <t>92013562</t>
  </si>
  <si>
    <t>59270</t>
  </si>
  <si>
    <t>91954292</t>
  </si>
  <si>
    <t>47130515</t>
  </si>
  <si>
    <t>2125964347</t>
  </si>
  <si>
    <t>12482610</t>
  </si>
  <si>
    <t>481808</t>
  </si>
  <si>
    <t>20090</t>
  </si>
  <si>
    <t>352019</t>
  </si>
  <si>
    <t>12632489</t>
  </si>
  <si>
    <t>177395118</t>
  </si>
  <si>
    <t>1061126</t>
  </si>
  <si>
    <t>77002</t>
  </si>
  <si>
    <t>154874</t>
  </si>
  <si>
    <t>BRUCE DANIELS</t>
  </si>
  <si>
    <t>1/15/2018</t>
  </si>
  <si>
    <t>828-733-8216</t>
  </si>
  <si>
    <t>nancy.johnson@averycountync.gov</t>
  </si>
  <si>
    <t>3217523545</t>
  </si>
  <si>
    <t>252232041</t>
  </si>
  <si>
    <t>3500670186</t>
  </si>
  <si>
    <t>76306484</t>
  </si>
  <si>
    <t>3424363702</t>
  </si>
  <si>
    <t>131936900</t>
  </si>
  <si>
    <t>61831300</t>
  </si>
  <si>
    <t>70105600</t>
  </si>
  <si>
    <t>77336979</t>
  </si>
  <si>
    <t>22318599</t>
  </si>
  <si>
    <t>632722</t>
  </si>
  <si>
    <t>100288300</t>
  </si>
  <si>
    <t>50576</t>
  </si>
  <si>
    <t>100237724</t>
  </si>
  <si>
    <t>42398354</t>
  </si>
  <si>
    <t>3566999780</t>
  </si>
  <si>
    <t>19617143</t>
  </si>
  <si>
    <t>14052</t>
  </si>
  <si>
    <t>8933</t>
  </si>
  <si>
    <t>8229</t>
  </si>
  <si>
    <t>19631899</t>
  </si>
  <si>
    <t>180193514</t>
  </si>
  <si>
    <t>869795</t>
  </si>
  <si>
    <t>7560</t>
  </si>
  <si>
    <t>360300</t>
  </si>
  <si>
    <t>GREENE COUNTY FINANCE OFFICER</t>
  </si>
  <si>
    <t>1/7/2018</t>
  </si>
  <si>
    <t>BECKY R. SUTTON</t>
  </si>
  <si>
    <t>becky.sutton@greenecountync.gov</t>
  </si>
  <si>
    <t>890081361</t>
  </si>
  <si>
    <t>166275550</t>
  </si>
  <si>
    <t>1056356911</t>
  </si>
  <si>
    <t>253611815</t>
  </si>
  <si>
    <t>802745096</t>
  </si>
  <si>
    <t>425526257</t>
  </si>
  <si>
    <t>235309380</t>
  </si>
  <si>
    <t>190216877</t>
  </si>
  <si>
    <t>100905740</t>
  </si>
  <si>
    <t>21448229</t>
  </si>
  <si>
    <t>122353969</t>
  </si>
  <si>
    <t>731175</t>
  </si>
  <si>
    <t>121622794</t>
  </si>
  <si>
    <t>46240763</t>
  </si>
  <si>
    <t>970608653</t>
  </si>
  <si>
    <t>7628985</t>
  </si>
  <si>
    <t>10879</t>
  </si>
  <si>
    <t>20316</t>
  </si>
  <si>
    <t>25556</t>
  </si>
  <si>
    <t>7634624</t>
  </si>
  <si>
    <t>151322659</t>
  </si>
  <si>
    <t>1204756</t>
  </si>
  <si>
    <t>550</t>
  </si>
  <si>
    <t>4740</t>
  </si>
  <si>
    <t>1668</t>
  </si>
  <si>
    <t>6958</t>
  </si>
  <si>
    <t>19434</t>
  </si>
  <si>
    <t>1/9/2018</t>
  </si>
  <si>
    <t>1424220375</t>
  </si>
  <si>
    <t>104314660</t>
  </si>
  <si>
    <t>1528563275</t>
  </si>
  <si>
    <t>98140166</t>
  </si>
  <si>
    <t>1430423109</t>
  </si>
  <si>
    <t>130800368</t>
  </si>
  <si>
    <t>79548608</t>
  </si>
  <si>
    <t>51251760</t>
  </si>
  <si>
    <t>23754040</t>
  </si>
  <si>
    <t>5846998</t>
  </si>
  <si>
    <t>70795935</t>
  </si>
  <si>
    <t>100396973</t>
  </si>
  <si>
    <t>320390</t>
  </si>
  <si>
    <t>100076583</t>
  </si>
  <si>
    <t>33004950</t>
  </si>
  <si>
    <t>1563504642</t>
  </si>
  <si>
    <t>9746051</t>
  </si>
  <si>
    <t>19534</t>
  </si>
  <si>
    <t>13382</t>
  </si>
  <si>
    <t>9778967</t>
  </si>
  <si>
    <t>121179035</t>
  </si>
  <si>
    <t>768238</t>
  </si>
  <si>
    <t>1225</t>
  </si>
  <si>
    <t>5365</t>
  </si>
  <si>
    <t>114150</t>
  </si>
  <si>
    <t>919-496-2172</t>
  </si>
  <si>
    <t>1/12/2018</t>
  </si>
  <si>
    <t>3057258214</t>
  </si>
  <si>
    <t>350420368</t>
  </si>
  <si>
    <t>109538330</t>
  </si>
  <si>
    <t>982775781</t>
  </si>
  <si>
    <t>4499992693</t>
  </si>
  <si>
    <t>834616452</t>
  </si>
  <si>
    <t>3665376241</t>
  </si>
  <si>
    <t>503543730</t>
  </si>
  <si>
    <t>384265248</t>
  </si>
  <si>
    <t>119278482</t>
  </si>
  <si>
    <t>392403138</t>
  </si>
  <si>
    <t>53207506</t>
  </si>
  <si>
    <t>445610644</t>
  </si>
  <si>
    <t>648617</t>
  </si>
  <si>
    <t>444962027</t>
  </si>
  <si>
    <t>135035082</t>
  </si>
  <si>
    <t>4245373350</t>
  </si>
  <si>
    <t>0.895</t>
  </si>
  <si>
    <t>38037750</t>
  </si>
  <si>
    <t>146344</t>
  </si>
  <si>
    <t>117866</t>
  </si>
  <si>
    <t>38301960</t>
  </si>
  <si>
    <t>554875820</t>
  </si>
  <si>
    <t>5166114</t>
  </si>
  <si>
    <t>2708</t>
  </si>
  <si>
    <t>70454</t>
  </si>
  <si>
    <t>354398</t>
  </si>
  <si>
    <t>1/19/2018</t>
  </si>
  <si>
    <t>5221382929</t>
  </si>
  <si>
    <t>1838515116</t>
  </si>
  <si>
    <t>294162418</t>
  </si>
  <si>
    <t>7354060463</t>
  </si>
  <si>
    <t>1374570848</t>
  </si>
  <si>
    <t>5979489615</t>
  </si>
  <si>
    <t>753172553</t>
  </si>
  <si>
    <t>472824790</t>
  </si>
  <si>
    <t>280347763</t>
  </si>
  <si>
    <t>722769935</t>
  </si>
  <si>
    <t>56684348</t>
  </si>
  <si>
    <t>779454283</t>
  </si>
  <si>
    <t>119394915</t>
  </si>
  <si>
    <t>660059368</t>
  </si>
  <si>
    <t>723602773</t>
  </si>
  <si>
    <t>7363151756</t>
  </si>
  <si>
    <t>48854512</t>
  </si>
  <si>
    <t>34986</t>
  </si>
  <si>
    <t>48889498</t>
  </si>
  <si>
    <t>925697572</t>
  </si>
  <si>
    <t>6142003</t>
  </si>
  <si>
    <t>6081</t>
  </si>
  <si>
    <t>61320</t>
  </si>
  <si>
    <t>67401</t>
  </si>
  <si>
    <t>70684</t>
  </si>
  <si>
    <t>188646</t>
  </si>
  <si>
    <t>13487</t>
  </si>
  <si>
    <t>175159</t>
  </si>
  <si>
    <t>659286</t>
  </si>
  <si>
    <t>1/23/2018</t>
  </si>
  <si>
    <t>1340006800</t>
  </si>
  <si>
    <t>205137400</t>
  </si>
  <si>
    <t>35500000</t>
  </si>
  <si>
    <t>1580644200</t>
  </si>
  <si>
    <t>363405294</t>
  </si>
  <si>
    <t>1217238906</t>
  </si>
  <si>
    <t>596421900</t>
  </si>
  <si>
    <t>346416600</t>
  </si>
  <si>
    <t>250005300</t>
  </si>
  <si>
    <t>193833711</t>
  </si>
  <si>
    <t>12009543</t>
  </si>
  <si>
    <t>205843254</t>
  </si>
  <si>
    <t>285389810</t>
  </si>
  <si>
    <t>1708471970</t>
  </si>
  <si>
    <t>13664166</t>
  </si>
  <si>
    <t>32023</t>
  </si>
  <si>
    <t>20635</t>
  </si>
  <si>
    <t>13716824</t>
  </si>
  <si>
    <t>169164824</t>
  </si>
  <si>
    <t>1376982</t>
  </si>
  <si>
    <t>1005</t>
  </si>
  <si>
    <t>32271</t>
  </si>
  <si>
    <t>39244</t>
  </si>
  <si>
    <t>1/16/2018</t>
  </si>
  <si>
    <t>3103639090</t>
  </si>
  <si>
    <t>2017 was a Revaluation Year</t>
  </si>
  <si>
    <t>246057319</t>
  </si>
  <si>
    <t>34860941</t>
  </si>
  <si>
    <t>3384557350</t>
  </si>
  <si>
    <t>622027639</t>
  </si>
  <si>
    <t>2762529711</t>
  </si>
  <si>
    <t>2017 was a Revaluation Year, Plus New Construction</t>
  </si>
  <si>
    <t>454402300</t>
  </si>
  <si>
    <t>352381100</t>
  </si>
  <si>
    <t>102021200</t>
  </si>
  <si>
    <t>168028518</t>
  </si>
  <si>
    <t>33733142</t>
  </si>
  <si>
    <t>201761660</t>
  </si>
  <si>
    <t>785725</t>
  </si>
  <si>
    <t>200975935</t>
  </si>
  <si>
    <t>574875572</t>
  </si>
  <si>
    <t>3538381218</t>
  </si>
  <si>
    <t>23353316</t>
  </si>
  <si>
    <t>636321</t>
  </si>
  <si>
    <t>13457</t>
  </si>
  <si>
    <t>238400</t>
  </si>
  <si>
    <t>23764694</t>
  </si>
  <si>
    <t>380828322</t>
  </si>
  <si>
    <t>2513467</t>
  </si>
  <si>
    <t>29250</t>
  </si>
  <si>
    <t>208421</t>
  </si>
  <si>
    <t>6303608332</t>
  </si>
  <si>
    <t>815516376</t>
  </si>
  <si>
    <t>429636363</t>
  </si>
  <si>
    <t>7548761071</t>
  </si>
  <si>
    <t>383462380</t>
  </si>
  <si>
    <t>7165298691</t>
  </si>
  <si>
    <t>478570987</t>
  </si>
  <si>
    <t>321383435</t>
  </si>
  <si>
    <t>157187552</t>
  </si>
  <si>
    <t>556096766</t>
  </si>
  <si>
    <t>65321451</t>
  </si>
  <si>
    <t>79860844</t>
  </si>
  <si>
    <t>701279061</t>
  </si>
  <si>
    <t>18128102</t>
  </si>
  <si>
    <t>683150959</t>
  </si>
  <si>
    <t>419846478</t>
  </si>
  <si>
    <t>8268296128</t>
  </si>
  <si>
    <t>50475725</t>
  </si>
  <si>
    <t>38259</t>
  </si>
  <si>
    <t>65921</t>
  </si>
  <si>
    <t>50579905</t>
  </si>
  <si>
    <t>828326785</t>
  </si>
  <si>
    <t>5125227</t>
  </si>
  <si>
    <t>320620</t>
  </si>
  <si>
    <t>30960</t>
  </si>
  <si>
    <t>351580</t>
  </si>
  <si>
    <t>42209</t>
  </si>
  <si>
    <t>121019</t>
  </si>
  <si>
    <t>1380914</t>
  </si>
  <si>
    <t>8404813732</t>
  </si>
  <si>
    <t>2188859298</t>
  </si>
  <si>
    <t>626891660</t>
  </si>
  <si>
    <t>11220564690</t>
  </si>
  <si>
    <t>513453600</t>
  </si>
  <si>
    <t>10707111090</t>
  </si>
  <si>
    <t>563768907</t>
  </si>
  <si>
    <t>383117178</t>
  </si>
  <si>
    <t>180651729</t>
  </si>
  <si>
    <t>1229208625</t>
  </si>
  <si>
    <t>62708591</t>
  </si>
  <si>
    <t>36090337</t>
  </si>
  <si>
    <t>1328007553</t>
  </si>
  <si>
    <t>508820</t>
  </si>
  <si>
    <t>1327498733</t>
  </si>
  <si>
    <t>325163508</t>
  </si>
  <si>
    <t>12359773331</t>
  </si>
  <si>
    <t>71665176</t>
  </si>
  <si>
    <t>30206</t>
  </si>
  <si>
    <t>86809</t>
  </si>
  <si>
    <t>71782191</t>
  </si>
  <si>
    <t>1333806413</t>
  </si>
  <si>
    <t>7835192</t>
  </si>
  <si>
    <t>7383</t>
  </si>
  <si>
    <t>68160</t>
  </si>
  <si>
    <t>12824</t>
  </si>
  <si>
    <t>88367</t>
  </si>
  <si>
    <t>86778</t>
  </si>
  <si>
    <t>1935</t>
  </si>
  <si>
    <t>88713</t>
  </si>
  <si>
    <t>869628</t>
  </si>
  <si>
    <t>307241</t>
  </si>
  <si>
    <t>562387</t>
  </si>
  <si>
    <t>1394131</t>
  </si>
  <si>
    <t>252-338-6363 107</t>
  </si>
  <si>
    <t>shumphnries@camdencountync.gov</t>
  </si>
  <si>
    <t>749092376</t>
  </si>
  <si>
    <t>53512876</t>
  </si>
  <si>
    <t>292151895</t>
  </si>
  <si>
    <t>1094757147</t>
  </si>
  <si>
    <t>172248037</t>
  </si>
  <si>
    <t>922509110</t>
  </si>
  <si>
    <t>223005686</t>
  </si>
  <si>
    <t>163064108</t>
  </si>
  <si>
    <t>59941578</t>
  </si>
  <si>
    <t>26966309</t>
  </si>
  <si>
    <t>3340432</t>
  </si>
  <si>
    <t>3945450</t>
  </si>
  <si>
    <t>34252191</t>
  </si>
  <si>
    <t>58435</t>
  </si>
  <si>
    <t>34193756</t>
  </si>
  <si>
    <t>21500523</t>
  </si>
  <si>
    <t>978203389</t>
  </si>
  <si>
    <t>6947713</t>
  </si>
  <si>
    <t>3895</t>
  </si>
  <si>
    <t>2481</t>
  </si>
  <si>
    <t>6949127</t>
  </si>
  <si>
    <t>103454761</t>
  </si>
  <si>
    <t>726088</t>
  </si>
  <si>
    <t>385</t>
  </si>
  <si>
    <t>3420</t>
  </si>
  <si>
    <t>130</t>
  </si>
  <si>
    <t>220</t>
  </si>
  <si>
    <t>4155</t>
  </si>
  <si>
    <t>823</t>
  </si>
  <si>
    <t>41327</t>
  </si>
  <si>
    <t>372</t>
  </si>
  <si>
    <t>40955</t>
  </si>
  <si>
    <t>461199</t>
  </si>
  <si>
    <t>98567</t>
  </si>
  <si>
    <t>Vance County Tax Administrator</t>
  </si>
  <si>
    <t>1/22/2018</t>
  </si>
  <si>
    <t>1619725067</t>
  </si>
  <si>
    <t>369514715</t>
  </si>
  <si>
    <t>106858268</t>
  </si>
  <si>
    <t>2096098050</t>
  </si>
  <si>
    <t>158667434</t>
  </si>
  <si>
    <t>1937430616</t>
  </si>
  <si>
    <t>199690046</t>
  </si>
  <si>
    <t>124127215</t>
  </si>
  <si>
    <t>75562831</t>
  </si>
  <si>
    <t>368197227</t>
  </si>
  <si>
    <t>35264527</t>
  </si>
  <si>
    <t>18534330</t>
  </si>
  <si>
    <t>421996084</t>
  </si>
  <si>
    <t>77570490</t>
  </si>
  <si>
    <t>344425594</t>
  </si>
  <si>
    <t>88126141</t>
  </si>
  <si>
    <t>2369982351</t>
  </si>
  <si>
    <t>21054221</t>
  </si>
  <si>
    <t>37543</t>
  </si>
  <si>
    <t>24091</t>
  </si>
  <si>
    <t>21115855</t>
  </si>
  <si>
    <t>322628955</t>
  </si>
  <si>
    <t>2907629</t>
  </si>
  <si>
    <t>2769</t>
  </si>
  <si>
    <t>13740</t>
  </si>
  <si>
    <t>96</t>
  </si>
  <si>
    <t>16605</t>
  </si>
  <si>
    <t>31875</t>
  </si>
  <si>
    <t>450436</t>
  </si>
  <si>
    <t>148827</t>
  </si>
  <si>
    <t>Jim Wrenn</t>
  </si>
  <si>
    <t>252 462 2676</t>
  </si>
  <si>
    <t>252 462 0508</t>
  </si>
  <si>
    <t>3776711434</t>
  </si>
  <si>
    <t>2049797937</t>
  </si>
  <si>
    <t>293230</t>
  </si>
  <si>
    <t>5826802601</t>
  </si>
  <si>
    <t>484681448</t>
  </si>
  <si>
    <t>5342121153</t>
  </si>
  <si>
    <t>652100887</t>
  </si>
  <si>
    <t>430782460</t>
  </si>
  <si>
    <t>221318427</t>
  </si>
  <si>
    <t>932811609</t>
  </si>
  <si>
    <t>51312872</t>
  </si>
  <si>
    <t>984124481</t>
  </si>
  <si>
    <t>1330403</t>
  </si>
  <si>
    <t>982794078</t>
  </si>
  <si>
    <t>160466675</t>
  </si>
  <si>
    <t>6485381906</t>
  </si>
  <si>
    <t>43452058</t>
  </si>
  <si>
    <t>76769</t>
  </si>
  <si>
    <t>11740</t>
  </si>
  <si>
    <t>105096</t>
  </si>
  <si>
    <t>43435471</t>
  </si>
  <si>
    <t>889391400</t>
  </si>
  <si>
    <t>6052461</t>
  </si>
  <si>
    <t>5645</t>
  </si>
  <si>
    <t>13400</t>
  </si>
  <si>
    <t>15263</t>
  </si>
  <si>
    <t>193772</t>
  </si>
  <si>
    <t>228080</t>
  </si>
  <si>
    <t>85957</t>
  </si>
  <si>
    <t>1585628</t>
  </si>
  <si>
    <t>25856</t>
  </si>
  <si>
    <t>623909</t>
  </si>
  <si>
    <t>935863</t>
  </si>
  <si>
    <t>Nash Coy Tourism Development</t>
  </si>
  <si>
    <t>245636</t>
  </si>
  <si>
    <t>Wendell R. Main II</t>
  </si>
  <si>
    <t>Interim Tax Assessor</t>
  </si>
  <si>
    <t>252-902-3423</t>
  </si>
  <si>
    <t>1/24/2018</t>
  </si>
  <si>
    <t>Anne Heath</t>
  </si>
  <si>
    <t>252-902-3446</t>
  </si>
  <si>
    <t>anne.heath@pittcountync.gov</t>
  </si>
  <si>
    <t>7716371673</t>
  </si>
  <si>
    <t>4319167388</t>
  </si>
  <si>
    <t>497272151</t>
  </si>
  <si>
    <t>7353473</t>
  </si>
  <si>
    <t>12540164685</t>
  </si>
  <si>
    <t>2606071177</t>
  </si>
  <si>
    <t>9934093508</t>
  </si>
  <si>
    <t>702758416</t>
  </si>
  <si>
    <t>463832085</t>
  </si>
  <si>
    <t>238926331</t>
  </si>
  <si>
    <t>1170200158</t>
  </si>
  <si>
    <t>86748423</t>
  </si>
  <si>
    <t>1870</t>
  </si>
  <si>
    <t>1256950451</t>
  </si>
  <si>
    <t>808700</t>
  </si>
  <si>
    <t>1256141751</t>
  </si>
  <si>
    <t>180058529</t>
  </si>
  <si>
    <t>11370293788</t>
  </si>
  <si>
    <t>83921379</t>
  </si>
  <si>
    <t>594882</t>
  </si>
  <si>
    <t>58687</t>
  </si>
  <si>
    <t>75841</t>
  </si>
  <si>
    <t>84499107</t>
  </si>
  <si>
    <t>1295564132</t>
  </si>
  <si>
    <t>9007380</t>
  </si>
  <si>
    <t>8586</t>
  </si>
  <si>
    <t>143494</t>
  </si>
  <si>
    <t>137325</t>
  </si>
  <si>
    <t>280819</t>
  </si>
  <si>
    <t>2294548</t>
  </si>
  <si>
    <t>34418</t>
  </si>
  <si>
    <t>1506753</t>
  </si>
  <si>
    <t>753377</t>
  </si>
  <si>
    <t>1462286</t>
  </si>
  <si>
    <t>2208883575</t>
  </si>
  <si>
    <t>245431510</t>
  </si>
  <si>
    <t>328160160</t>
  </si>
  <si>
    <t>2782475245</t>
  </si>
  <si>
    <t>252913780</t>
  </si>
  <si>
    <t>2529561465</t>
  </si>
  <si>
    <t>219482960</t>
  </si>
  <si>
    <t>108677200</t>
  </si>
  <si>
    <t>313211051</t>
  </si>
  <si>
    <t>26856060</t>
  </si>
  <si>
    <t>7250795</t>
  </si>
  <si>
    <t>347317906</t>
  </si>
  <si>
    <t>87286345</t>
  </si>
  <si>
    <t>2964165716</t>
  </si>
  <si>
    <t>22666488</t>
  </si>
  <si>
    <t>358625</t>
  </si>
  <si>
    <t>20153</t>
  </si>
  <si>
    <t>105503</t>
  </si>
  <si>
    <t>22939763</t>
  </si>
  <si>
    <t>312167047</t>
  </si>
  <si>
    <t>2423412</t>
  </si>
  <si>
    <t>2830</t>
  </si>
  <si>
    <t>6975</t>
  </si>
  <si>
    <t>9805</t>
  </si>
  <si>
    <t>51441</t>
  </si>
  <si>
    <t>29884</t>
  </si>
  <si>
    <t>81325</t>
  </si>
  <si>
    <t>671382</t>
  </si>
  <si>
    <t>Elizabeth City-Pasquotank County Toursim Development Authority</t>
  </si>
  <si>
    <t>1131482</t>
  </si>
  <si>
    <t>263980</t>
  </si>
  <si>
    <t>252.257.4157</t>
  </si>
  <si>
    <t>1933864823</t>
  </si>
  <si>
    <t>2017 OCTENNIAL REVALUATION</t>
  </si>
  <si>
    <t>210684814</t>
  </si>
  <si>
    <t>73185251</t>
  </si>
  <si>
    <t>2217734888</t>
  </si>
  <si>
    <t>136931483</t>
  </si>
  <si>
    <t>2080803405</t>
  </si>
  <si>
    <t>194736741</t>
  </si>
  <si>
    <t>116858209</t>
  </si>
  <si>
    <t>77878532</t>
  </si>
  <si>
    <t>67110315</t>
  </si>
  <si>
    <t>49263270</t>
  </si>
  <si>
    <t>217089</t>
  </si>
  <si>
    <t>116590674</t>
  </si>
  <si>
    <t>381815</t>
  </si>
  <si>
    <t>116208859</t>
  </si>
  <si>
    <t>61185878</t>
  </si>
  <si>
    <t>2258198142</t>
  </si>
  <si>
    <t>16841508</t>
  </si>
  <si>
    <t>512102</t>
  </si>
  <si>
    <t>104994</t>
  </si>
  <si>
    <t>17249618</t>
  </si>
  <si>
    <t>145360982</t>
  </si>
  <si>
    <t>1058507</t>
  </si>
  <si>
    <t>1945</t>
  </si>
  <si>
    <t>Penny M Harrison</t>
  </si>
  <si>
    <t>336-401-8100 x102</t>
  </si>
  <si>
    <t>1/31/2018</t>
  </si>
  <si>
    <t>336-401-8120</t>
  </si>
  <si>
    <t>harrisonp@co.surry.nc.us</t>
  </si>
  <si>
    <t>3794372581</t>
  </si>
  <si>
    <t>805627430</t>
  </si>
  <si>
    <t>145661550</t>
  </si>
  <si>
    <t>656528370</t>
  </si>
  <si>
    <t>5402189931</t>
  </si>
  <si>
    <t>1157842555</t>
  </si>
  <si>
    <t>4244347376</t>
  </si>
  <si>
    <t>674452730</t>
  </si>
  <si>
    <t>396515560</t>
  </si>
  <si>
    <t>277937170</t>
  </si>
  <si>
    <t>518153807</t>
  </si>
  <si>
    <t>32480094</t>
  </si>
  <si>
    <t>91728215</t>
  </si>
  <si>
    <t>642362116</t>
  </si>
  <si>
    <t>19555849</t>
  </si>
  <si>
    <t>622806267</t>
  </si>
  <si>
    <t>226358853</t>
  </si>
  <si>
    <t>5093512496</t>
  </si>
  <si>
    <t>29663473</t>
  </si>
  <si>
    <t>614049</t>
  </si>
  <si>
    <t>58856</t>
  </si>
  <si>
    <t>162665</t>
  </si>
  <si>
    <t>30173713</t>
  </si>
  <si>
    <t>771641702</t>
  </si>
  <si>
    <t>1007979</t>
  </si>
  <si>
    <t>828404019</t>
  </si>
  <si>
    <t>888230</t>
  </si>
  <si>
    <t>1600045721</t>
  </si>
  <si>
    <t>1896209</t>
  </si>
  <si>
    <t>604065828</t>
  </si>
  <si>
    <t>3543454</t>
  </si>
  <si>
    <t>3370</t>
  </si>
  <si>
    <t>34892</t>
  </si>
  <si>
    <t>38262</t>
  </si>
  <si>
    <t>27255</t>
  </si>
  <si>
    <t>109978</t>
  </si>
  <si>
    <t>361310</t>
  </si>
  <si>
    <t>Melissa Bowlin</t>
  </si>
  <si>
    <t>2668546161</t>
  </si>
  <si>
    <t>180387172</t>
  </si>
  <si>
    <t>8760090</t>
  </si>
  <si>
    <t>2857693423</t>
  </si>
  <si>
    <t>333495178</t>
  </si>
  <si>
    <t>2524198245</t>
  </si>
  <si>
    <t>423555961</t>
  </si>
  <si>
    <t>301297551</t>
  </si>
  <si>
    <t>122258410</t>
  </si>
  <si>
    <t>57140984</t>
  </si>
  <si>
    <t>9398915</t>
  </si>
  <si>
    <t>2485872</t>
  </si>
  <si>
    <t>69025771</t>
  </si>
  <si>
    <t>205083</t>
  </si>
  <si>
    <t>68820688</t>
  </si>
  <si>
    <t>86418488</t>
  </si>
  <si>
    <t>2679437421</t>
  </si>
  <si>
    <t>0.5294</t>
  </si>
  <si>
    <t>14180918</t>
  </si>
  <si>
    <t>4039</t>
  </si>
  <si>
    <t>7460</t>
  </si>
  <si>
    <t>14192417</t>
  </si>
  <si>
    <t>285983626</t>
  </si>
  <si>
    <t>90014</t>
  </si>
  <si>
    <t>200597906</t>
  </si>
  <si>
    <t>1088448</t>
  </si>
  <si>
    <t>8820</t>
  </si>
  <si>
    <t>201098</t>
  </si>
  <si>
    <t>135996</t>
  </si>
  <si>
    <t>919-856-6120</t>
  </si>
  <si>
    <t>1/25/2018</t>
  </si>
  <si>
    <t>86220408354</t>
  </si>
  <si>
    <t>38423699128</t>
  </si>
  <si>
    <t>1204547346</t>
  </si>
  <si>
    <t>125848654828</t>
  </si>
  <si>
    <t>2974499583</t>
  </si>
  <si>
    <t>122874155245</t>
  </si>
  <si>
    <t>2879012977</t>
  </si>
  <si>
    <t>2529348833</t>
  </si>
  <si>
    <t>349664144</t>
  </si>
  <si>
    <t>6553658592</t>
  </si>
  <si>
    <t>715309050</t>
  </si>
  <si>
    <t>7268967642</t>
  </si>
  <si>
    <t>35466044</t>
  </si>
  <si>
    <t>7233501598</t>
  </si>
  <si>
    <t>3447570780</t>
  </si>
  <si>
    <t>133555227623</t>
  </si>
  <si>
    <t>0.615</t>
  </si>
  <si>
    <t>816329117</t>
  </si>
  <si>
    <t>4994339</t>
  </si>
  <si>
    <t>760054</t>
  </si>
  <si>
    <t>2335471</t>
  </si>
  <si>
    <t>819748039</t>
  </si>
  <si>
    <t>10412173742</t>
  </si>
  <si>
    <t>63498770</t>
  </si>
  <si>
    <t>72155</t>
  </si>
  <si>
    <t>441240</t>
  </si>
  <si>
    <t>513395</t>
  </si>
  <si>
    <t>4324185</t>
  </si>
  <si>
    <t>483529</t>
  </si>
  <si>
    <t>4807714</t>
  </si>
  <si>
    <t>24618429</t>
  </si>
  <si>
    <t>1482473</t>
  </si>
  <si>
    <t>12762434</t>
  </si>
  <si>
    <t>10373522</t>
  </si>
  <si>
    <t>27578837</t>
  </si>
  <si>
    <t>2932745</t>
  </si>
  <si>
    <t>18535554</t>
  </si>
  <si>
    <t>6110538</t>
  </si>
  <si>
    <t>KATHERINE LANCASTER</t>
  </si>
  <si>
    <t>252-641-7840</t>
  </si>
  <si>
    <t>1/29/2018</t>
  </si>
  <si>
    <t>TARASA LEWIS</t>
  </si>
  <si>
    <t>1428982196</t>
  </si>
  <si>
    <t>181592551</t>
  </si>
  <si>
    <t>190126708</t>
  </si>
  <si>
    <t>769898164</t>
  </si>
  <si>
    <t>2570599619</t>
  </si>
  <si>
    <t>350371919</t>
  </si>
  <si>
    <t>2220227700</t>
  </si>
  <si>
    <t>524629641</t>
  </si>
  <si>
    <t>309867612</t>
  </si>
  <si>
    <t>214762029</t>
  </si>
  <si>
    <t>414026720</t>
  </si>
  <si>
    <t>26123554</t>
  </si>
  <si>
    <t>8602460</t>
  </si>
  <si>
    <t>448752734</t>
  </si>
  <si>
    <t>44838513</t>
  </si>
  <si>
    <t>403914221</t>
  </si>
  <si>
    <t>172722537</t>
  </si>
  <si>
    <t>2796864458</t>
  </si>
  <si>
    <t>26570212</t>
  </si>
  <si>
    <t>117795</t>
  </si>
  <si>
    <t>33833</t>
  </si>
  <si>
    <t>93954</t>
  </si>
  <si>
    <t>26627886</t>
  </si>
  <si>
    <t>364432302</t>
  </si>
  <si>
    <t>3514588</t>
  </si>
  <si>
    <t>2450</t>
  </si>
  <si>
    <t>15500</t>
  </si>
  <si>
    <t>9862</t>
  </si>
  <si>
    <t>27812</t>
  </si>
  <si>
    <t>8178</t>
  </si>
  <si>
    <t>120559</t>
  </si>
  <si>
    <t>EDGE TOURISM DEV AUTH</t>
  </si>
  <si>
    <t>173578</t>
  </si>
  <si>
    <t xml:space="preserve"> ; Invalid District:Clinton City School</t>
  </si>
  <si>
    <t>1596862870</t>
  </si>
  <si>
    <t>186996574</t>
  </si>
  <si>
    <t>2136376562</t>
  </si>
  <si>
    <t>3930020727</t>
  </si>
  <si>
    <t>562228020</t>
  </si>
  <si>
    <t>3367792707</t>
  </si>
  <si>
    <t>1163818677</t>
  </si>
  <si>
    <t>499793672</t>
  </si>
  <si>
    <t>664025005</t>
  </si>
  <si>
    <t>475751017</t>
  </si>
  <si>
    <t>18207803</t>
  </si>
  <si>
    <t>493958820</t>
  </si>
  <si>
    <t>4041696</t>
  </si>
  <si>
    <t>489917124</t>
  </si>
  <si>
    <t>176420086</t>
  </si>
  <si>
    <t>4034129917</t>
  </si>
  <si>
    <t>0.825</t>
  </si>
  <si>
    <t>33281572</t>
  </si>
  <si>
    <t>793333</t>
  </si>
  <si>
    <t>169313</t>
  </si>
  <si>
    <t>34244218</t>
  </si>
  <si>
    <t>Clinton City School</t>
  </si>
  <si>
    <t>1291810580</t>
  </si>
  <si>
    <t>1875278</t>
  </si>
  <si>
    <t>555047752</t>
  </si>
  <si>
    <t>4655298</t>
  </si>
  <si>
    <t>23160</t>
  </si>
  <si>
    <t>17940</t>
  </si>
  <si>
    <t>97599</t>
  </si>
  <si>
    <t>246758</t>
  </si>
  <si>
    <t>Chris Lambert</t>
  </si>
  <si>
    <t>Tax Admin.</t>
  </si>
  <si>
    <t>chris.lambert@ashecountygov.com</t>
  </si>
  <si>
    <t>3706752200</t>
  </si>
  <si>
    <t>246012000</t>
  </si>
  <si>
    <t>266319800</t>
  </si>
  <si>
    <t>4234496300</t>
  </si>
  <si>
    <t>731405525</t>
  </si>
  <si>
    <t>3503090775</t>
  </si>
  <si>
    <t>540335600</t>
  </si>
  <si>
    <t>428333600</t>
  </si>
  <si>
    <t>112002000</t>
  </si>
  <si>
    <t>151860145</t>
  </si>
  <si>
    <t>13079578</t>
  </si>
  <si>
    <t>164939723</t>
  </si>
  <si>
    <t>218690</t>
  </si>
  <si>
    <t>164721033</t>
  </si>
  <si>
    <t>98978600</t>
  </si>
  <si>
    <t>3766790408</t>
  </si>
  <si>
    <t>0.443</t>
  </si>
  <si>
    <t>16173265</t>
  </si>
  <si>
    <t>565231</t>
  </si>
  <si>
    <t>9802</t>
  </si>
  <si>
    <t>25032</t>
  </si>
  <si>
    <t>16723266</t>
  </si>
  <si>
    <t>265381630</t>
  </si>
  <si>
    <t>1166717</t>
  </si>
  <si>
    <t>1275</t>
  </si>
  <si>
    <t>4650</t>
  </si>
  <si>
    <t>7905</t>
  </si>
  <si>
    <t>2207</t>
  </si>
  <si>
    <t>246519</t>
  </si>
  <si>
    <t>6691</t>
  </si>
  <si>
    <t>22000</t>
  </si>
  <si>
    <t>217828</t>
  </si>
  <si>
    <t>Ashe Co Chamber of Commerce, Ashe Civic Center, 1904 Museum of Ashe Co History, High Country Pathways</t>
  </si>
  <si>
    <t>301783</t>
  </si>
  <si>
    <t xml:space="preserve"> ; Invalid District:Lexington School District</t>
  </si>
  <si>
    <t>(336) 242-2244</t>
  </si>
  <si>
    <t>1/20/2018</t>
  </si>
  <si>
    <t>10283891485</t>
  </si>
  <si>
    <t>1000928830</t>
  </si>
  <si>
    <t>727603190</t>
  </si>
  <si>
    <t>4925930</t>
  </si>
  <si>
    <t>12017349435</t>
  </si>
  <si>
    <t>722897633</t>
  </si>
  <si>
    <t>11294451802</t>
  </si>
  <si>
    <t>671097220</t>
  </si>
  <si>
    <t>570656040</t>
  </si>
  <si>
    <t>100441180</t>
  </si>
  <si>
    <t>796548129</t>
  </si>
  <si>
    <t>54040750</t>
  </si>
  <si>
    <t>77368909</t>
  </si>
  <si>
    <t>927957788</t>
  </si>
  <si>
    <t>117145</t>
  </si>
  <si>
    <t>927840643</t>
  </si>
  <si>
    <t>414485891</t>
  </si>
  <si>
    <t>12636778336</t>
  </si>
  <si>
    <t>68238607</t>
  </si>
  <si>
    <t>63880</t>
  </si>
  <si>
    <t>68302487</t>
  </si>
  <si>
    <t>1300224999</t>
  </si>
  <si>
    <t>0.0012</t>
  </si>
  <si>
    <t>1561992</t>
  </si>
  <si>
    <t>1383512428</t>
  </si>
  <si>
    <t>7551091</t>
  </si>
  <si>
    <t>3865</t>
  </si>
  <si>
    <t>1/26/2018</t>
  </si>
  <si>
    <t>828-757-8954</t>
  </si>
  <si>
    <t>thelton@caldwellcountync.org</t>
  </si>
  <si>
    <t>4252377819</t>
  </si>
  <si>
    <t>961448802</t>
  </si>
  <si>
    <t>171466700</t>
  </si>
  <si>
    <t>5385293321</t>
  </si>
  <si>
    <t>330110902</t>
  </si>
  <si>
    <t>5055182419</t>
  </si>
  <si>
    <t>353490000</t>
  </si>
  <si>
    <t>243107700</t>
  </si>
  <si>
    <t>110382300</t>
  </si>
  <si>
    <t>809140708</t>
  </si>
  <si>
    <t>11663813</t>
  </si>
  <si>
    <t>68015237</t>
  </si>
  <si>
    <t>888819758</t>
  </si>
  <si>
    <t>379486</t>
  </si>
  <si>
    <t>888440272</t>
  </si>
  <si>
    <t>215436633</t>
  </si>
  <si>
    <t>6159059324</t>
  </si>
  <si>
    <t>37444083</t>
  </si>
  <si>
    <t>1394922</t>
  </si>
  <si>
    <t>14845</t>
  </si>
  <si>
    <t>40923</t>
  </si>
  <si>
    <t>38812927</t>
  </si>
  <si>
    <t>616036508</t>
  </si>
  <si>
    <t>3922342</t>
  </si>
  <si>
    <t>2070</t>
  </si>
  <si>
    <t>33300</t>
  </si>
  <si>
    <t>667</t>
  </si>
  <si>
    <t>36037</t>
  </si>
  <si>
    <t>3530</t>
  </si>
  <si>
    <t>117735</t>
  </si>
  <si>
    <t>Chamer of Commerce</t>
  </si>
  <si>
    <t>356169</t>
  </si>
  <si>
    <t>4980683530</t>
  </si>
  <si>
    <t>654328790</t>
  </si>
  <si>
    <t>5635012320</t>
  </si>
  <si>
    <t>1351759470</t>
  </si>
  <si>
    <t>4283252850</t>
  </si>
  <si>
    <t>926809760</t>
  </si>
  <si>
    <t>600742000</t>
  </si>
  <si>
    <t>326067760</t>
  </si>
  <si>
    <t>301954650</t>
  </si>
  <si>
    <t>48913596</t>
  </si>
  <si>
    <t>39307437</t>
  </si>
  <si>
    <t>390175683</t>
  </si>
  <si>
    <t>566425</t>
  </si>
  <si>
    <t>389609258</t>
  </si>
  <si>
    <t>203119996</t>
  </si>
  <si>
    <t>4875982104</t>
  </si>
  <si>
    <t>36527777</t>
  </si>
  <si>
    <t>219824</t>
  </si>
  <si>
    <t>20031</t>
  </si>
  <si>
    <t>13597</t>
  </si>
  <si>
    <t>36754035</t>
  </si>
  <si>
    <t>605052915</t>
  </si>
  <si>
    <t>4088229</t>
  </si>
  <si>
    <t>1110</t>
  </si>
  <si>
    <t>10975</t>
  </si>
  <si>
    <t>12085</t>
  </si>
  <si>
    <t>160789</t>
  </si>
  <si>
    <t>8529432343</t>
  </si>
  <si>
    <t>466902110</t>
  </si>
  <si>
    <t>8996334453</t>
  </si>
  <si>
    <t>423409264</t>
  </si>
  <si>
    <t>8572925189</t>
  </si>
  <si>
    <t>521721530</t>
  </si>
  <si>
    <t>397116725</t>
  </si>
  <si>
    <t>124604805</t>
  </si>
  <si>
    <t>114596591</t>
  </si>
  <si>
    <t>10126999</t>
  </si>
  <si>
    <t>19917317</t>
  </si>
  <si>
    <t>144640907</t>
  </si>
  <si>
    <t>473900</t>
  </si>
  <si>
    <t>144167007</t>
  </si>
  <si>
    <t>190214625</t>
  </si>
  <si>
    <t>8907306821</t>
  </si>
  <si>
    <t>32764662</t>
  </si>
  <si>
    <t>230895</t>
  </si>
  <si>
    <t>33775</t>
  </si>
  <si>
    <t>33029332</t>
  </si>
  <si>
    <t>346166007</t>
  </si>
  <si>
    <t>1286851</t>
  </si>
  <si>
    <t>457841</t>
  </si>
  <si>
    <t>David Thrift</t>
  </si>
  <si>
    <t>Interim Tax Administrator/Real Property Manager</t>
  </si>
  <si>
    <t>704-920-2186</t>
  </si>
  <si>
    <t>Accounting Supervisor</t>
  </si>
  <si>
    <t>704-920-2881</t>
  </si>
  <si>
    <t>13291119332</t>
  </si>
  <si>
    <t>3809726612</t>
  </si>
  <si>
    <t>1747476002</t>
  </si>
  <si>
    <t>228926987</t>
  </si>
  <si>
    <t>19077248933</t>
  </si>
  <si>
    <t>1021713874</t>
  </si>
  <si>
    <t>18055535059</t>
  </si>
  <si>
    <t>976353850</t>
  </si>
  <si>
    <t>886879910</t>
  </si>
  <si>
    <t>89473940</t>
  </si>
  <si>
    <t>1639575525</t>
  </si>
  <si>
    <t>101911513</t>
  </si>
  <si>
    <t>156248895</t>
  </si>
  <si>
    <t>1897735933</t>
  </si>
  <si>
    <t>234282</t>
  </si>
  <si>
    <t>1897501651</t>
  </si>
  <si>
    <t>407469337</t>
  </si>
  <si>
    <t>20360506047</t>
  </si>
  <si>
    <t>142633607</t>
  </si>
  <si>
    <t>1563953</t>
  </si>
  <si>
    <t>162105</t>
  </si>
  <si>
    <t>492357</t>
  </si>
  <si>
    <t>143867308</t>
  </si>
  <si>
    <t>1926989788</t>
  </si>
  <si>
    <t>13600485</t>
  </si>
  <si>
    <t>41400</t>
  </si>
  <si>
    <t>528307</t>
  </si>
  <si>
    <t>569707</t>
  </si>
  <si>
    <t>202572</t>
  </si>
  <si>
    <t>90051</t>
  </si>
  <si>
    <t>292623</t>
  </si>
  <si>
    <t>5517951</t>
  </si>
  <si>
    <t>551795</t>
  </si>
  <si>
    <t>4966156</t>
  </si>
  <si>
    <t>CabCo Conv &amp; Visitors Bureau</t>
  </si>
  <si>
    <t>1551451</t>
  </si>
  <si>
    <t>Tiffany Reese</t>
  </si>
  <si>
    <t>Wilson County Finance Director</t>
  </si>
  <si>
    <t>252-265-8019</t>
  </si>
  <si>
    <t>3468494649</t>
  </si>
  <si>
    <t>1031072988</t>
  </si>
  <si>
    <t>445207158</t>
  </si>
  <si>
    <t>4944774795</t>
  </si>
  <si>
    <t>273512842</t>
  </si>
  <si>
    <t>4671261953</t>
  </si>
  <si>
    <t>401848945</t>
  </si>
  <si>
    <t>214055326</t>
  </si>
  <si>
    <t>187793619</t>
  </si>
  <si>
    <t>1308072223</t>
  </si>
  <si>
    <t>31336463</t>
  </si>
  <si>
    <t>INCLUDES GAP VALUE OF 5,919,156</t>
  </si>
  <si>
    <t>21892275</t>
  </si>
  <si>
    <t>1361300961</t>
  </si>
  <si>
    <t>34799432</t>
  </si>
  <si>
    <t>1326501529</t>
  </si>
  <si>
    <t>110326490</t>
  </si>
  <si>
    <t>6108089972</t>
  </si>
  <si>
    <t>43712756</t>
  </si>
  <si>
    <t>836456</t>
  </si>
  <si>
    <t>30985</t>
  </si>
  <si>
    <t>44580197</t>
  </si>
  <si>
    <t>693509186</t>
  </si>
  <si>
    <t>5131413</t>
  </si>
  <si>
    <t>6056</t>
  </si>
  <si>
    <t>29384</t>
  </si>
  <si>
    <t>35440</t>
  </si>
  <si>
    <t>109146</t>
  </si>
  <si>
    <t>1048570</t>
  </si>
  <si>
    <t>20518</t>
  </si>
  <si>
    <t>1028052</t>
  </si>
  <si>
    <t>Wilson County Tourism Developmental Authority</t>
  </si>
  <si>
    <t>490846</t>
  </si>
  <si>
    <t>melissa.austin@randolphcountync.gov</t>
  </si>
  <si>
    <t>7788044555</t>
  </si>
  <si>
    <t>980361025</t>
  </si>
  <si>
    <t>613711167</t>
  </si>
  <si>
    <t>9382116747</t>
  </si>
  <si>
    <t>1318727993</t>
  </si>
  <si>
    <t>8063388754</t>
  </si>
  <si>
    <t>657216898</t>
  </si>
  <si>
    <t>506361994</t>
  </si>
  <si>
    <t>150854904</t>
  </si>
  <si>
    <t>1044870668</t>
  </si>
  <si>
    <t>198529685</t>
  </si>
  <si>
    <t>429433</t>
  </si>
  <si>
    <t>1243829786</t>
  </si>
  <si>
    <t>6880173</t>
  </si>
  <si>
    <t>1236949613</t>
  </si>
  <si>
    <t>292691811</t>
  </si>
  <si>
    <t>9593030178</t>
  </si>
  <si>
    <t>59824158</t>
  </si>
  <si>
    <t>2757865</t>
  </si>
  <si>
    <t>180620</t>
  </si>
  <si>
    <t>62762643</t>
  </si>
  <si>
    <t>Asheboro Sch Dist</t>
  </si>
  <si>
    <t>2210988061</t>
  </si>
  <si>
    <t>3327691</t>
  </si>
  <si>
    <t>Trinity Sch Dist</t>
  </si>
  <si>
    <t>2426307502</t>
  </si>
  <si>
    <t>2322156</t>
  </si>
  <si>
    <t>4637295563</t>
  </si>
  <si>
    <t>5649847</t>
  </si>
  <si>
    <t>1147986919</t>
  </si>
  <si>
    <t>7566059</t>
  </si>
  <si>
    <t>46500</t>
  </si>
  <si>
    <t>77131</t>
  </si>
  <si>
    <t>123631</t>
  </si>
  <si>
    <t>43143</t>
  </si>
  <si>
    <t>996844</t>
  </si>
  <si>
    <t>29905</t>
  </si>
  <si>
    <t>966939</t>
  </si>
  <si>
    <t>Randolph County Tourism Development Authority</t>
  </si>
  <si>
    <t>427047</t>
  </si>
  <si>
    <t>E Clayton Campbell</t>
  </si>
  <si>
    <t>1/8/2018</t>
  </si>
  <si>
    <t>336-849-7923</t>
  </si>
  <si>
    <t>2421361557</t>
  </si>
  <si>
    <t>2017 was a General Reappraisal Year for Yadkin County</t>
  </si>
  <si>
    <t>193580440</t>
  </si>
  <si>
    <t>125302831</t>
  </si>
  <si>
    <t>2740244828</t>
  </si>
  <si>
    <t>486686475</t>
  </si>
  <si>
    <t>2253558353</t>
  </si>
  <si>
    <t>709399726</t>
  </si>
  <si>
    <t>450862166</t>
  </si>
  <si>
    <t>258537560</t>
  </si>
  <si>
    <t>265823085</t>
  </si>
  <si>
    <t>47459173</t>
  </si>
  <si>
    <t>28917465</t>
  </si>
  <si>
    <t>342199723</t>
  </si>
  <si>
    <t>20778607</t>
  </si>
  <si>
    <t>321421116</t>
  </si>
  <si>
    <t>96806253</t>
  </si>
  <si>
    <t>2671785722</t>
  </si>
  <si>
    <t>17629320</t>
  </si>
  <si>
    <t>4690</t>
  </si>
  <si>
    <t>51429</t>
  </si>
  <si>
    <t>17685439</t>
  </si>
  <si>
    <t>328322307</t>
  </si>
  <si>
    <t>2192961</t>
  </si>
  <si>
    <t>932</t>
  </si>
  <si>
    <t>23890</t>
  </si>
  <si>
    <t>131332</t>
  </si>
  <si>
    <t>RENEE PHILLIPS</t>
  </si>
  <si>
    <t>ADMINISTRATIVE ASSISTANT</t>
  </si>
  <si>
    <t>19449155246</t>
  </si>
  <si>
    <t>3647032221</t>
  </si>
  <si>
    <t>188729220</t>
  </si>
  <si>
    <t>23284916687</t>
  </si>
  <si>
    <t>1977365190</t>
  </si>
  <si>
    <t>21307551497</t>
  </si>
  <si>
    <t>590999420</t>
  </si>
  <si>
    <t>486758940</t>
  </si>
  <si>
    <t>104240480</t>
  </si>
  <si>
    <t>503807954</t>
  </si>
  <si>
    <t>111781891</t>
  </si>
  <si>
    <t>615589845</t>
  </si>
  <si>
    <t>636533</t>
  </si>
  <si>
    <t>614953312</t>
  </si>
  <si>
    <t>1665146031</t>
  </si>
  <si>
    <t>23587650840</t>
  </si>
  <si>
    <t>114400174</t>
  </si>
  <si>
    <t>290193</t>
  </si>
  <si>
    <t>40501</t>
  </si>
  <si>
    <t>22968</t>
  </si>
  <si>
    <t>114707900</t>
  </si>
  <si>
    <t>1397356413</t>
  </si>
  <si>
    <t>6851900</t>
  </si>
  <si>
    <t>11536</t>
  </si>
  <si>
    <t>50218</t>
  </si>
  <si>
    <t>61754</t>
  </si>
  <si>
    <t>1472241</t>
  </si>
  <si>
    <t>29841</t>
  </si>
  <si>
    <t>14355</t>
  </si>
  <si>
    <t>1428045</t>
  </si>
  <si>
    <t>3263574</t>
  </si>
  <si>
    <t>4915160537</t>
  </si>
  <si>
    <t>622994390</t>
  </si>
  <si>
    <t>12799140</t>
  </si>
  <si>
    <t>5550954067</t>
  </si>
  <si>
    <t>292573238</t>
  </si>
  <si>
    <t>5258380829</t>
  </si>
  <si>
    <t>287408160</t>
  </si>
  <si>
    <t>252674650</t>
  </si>
  <si>
    <t>34733510</t>
  </si>
  <si>
    <t>103438211</t>
  </si>
  <si>
    <t>8054669</t>
  </si>
  <si>
    <t>9408789</t>
  </si>
  <si>
    <t>120901669</t>
  </si>
  <si>
    <t>179200</t>
  </si>
  <si>
    <t>120722469</t>
  </si>
  <si>
    <t>125429145</t>
  </si>
  <si>
    <t>5504532443</t>
  </si>
  <si>
    <t>28128161</t>
  </si>
  <si>
    <t>310420076</t>
  </si>
  <si>
    <t>1603775</t>
  </si>
  <si>
    <t>705478</t>
  </si>
  <si>
    <t>Transylvania County TDA</t>
  </si>
  <si>
    <t>579482</t>
  </si>
  <si>
    <t>2480291960</t>
  </si>
  <si>
    <t>245689570</t>
  </si>
  <si>
    <t>79264950</t>
  </si>
  <si>
    <t>187459230</t>
  </si>
  <si>
    <t>2992705710</t>
  </si>
  <si>
    <t>180338377</t>
  </si>
  <si>
    <t>2812367333</t>
  </si>
  <si>
    <t>234478660</t>
  </si>
  <si>
    <t>128908140</t>
  </si>
  <si>
    <t>105570520</t>
  </si>
  <si>
    <t>207109338</t>
  </si>
  <si>
    <t>13146886</t>
  </si>
  <si>
    <t>3730</t>
  </si>
  <si>
    <t>220259954</t>
  </si>
  <si>
    <t>413330</t>
  </si>
  <si>
    <t>219846624</t>
  </si>
  <si>
    <t>109434898</t>
  </si>
  <si>
    <t>3141648855</t>
  </si>
  <si>
    <t>23562429</t>
  </si>
  <si>
    <t>12082</t>
  </si>
  <si>
    <t>11058</t>
  </si>
  <si>
    <t>14757</t>
  </si>
  <si>
    <t>23570812</t>
  </si>
  <si>
    <t>373407304</t>
  </si>
  <si>
    <t>2855940</t>
  </si>
  <si>
    <t>995</t>
  </si>
  <si>
    <t>7450</t>
  </si>
  <si>
    <t>2201647</t>
  </si>
  <si>
    <t>2210092</t>
  </si>
  <si>
    <t>15171</t>
  </si>
  <si>
    <t>204856</t>
  </si>
  <si>
    <t xml:space="preserve"> ; Invalid District:CONSOLIDATED SCHOOL</t>
  </si>
  <si>
    <t>4482994412</t>
  </si>
  <si>
    <t>636644605</t>
  </si>
  <si>
    <t>472393562</t>
  </si>
  <si>
    <t>5592032579</t>
  </si>
  <si>
    <t>369181382</t>
  </si>
  <si>
    <t>5222851197</t>
  </si>
  <si>
    <t>520093288</t>
  </si>
  <si>
    <t>299486739</t>
  </si>
  <si>
    <t>220606549</t>
  </si>
  <si>
    <t>1642213234</t>
  </si>
  <si>
    <t>80148967</t>
  </si>
  <si>
    <t>20525649</t>
  </si>
  <si>
    <t>1742887850</t>
  </si>
  <si>
    <t>94641405</t>
  </si>
  <si>
    <t>1648246445</t>
  </si>
  <si>
    <t>836863332</t>
  </si>
  <si>
    <t>7707960974</t>
  </si>
  <si>
    <t>49462377</t>
  </si>
  <si>
    <t>6047035</t>
  </si>
  <si>
    <t>151397</t>
  </si>
  <si>
    <t>55660809</t>
  </si>
  <si>
    <t>CONSOLIDATED SCHOOL</t>
  </si>
  <si>
    <t>724273843</t>
  </si>
  <si>
    <t>1097899</t>
  </si>
  <si>
    <t>724299432</t>
  </si>
  <si>
    <t>4171424</t>
  </si>
  <si>
    <t>4370</t>
  </si>
  <si>
    <t>12000</t>
  </si>
  <si>
    <t>16370</t>
  </si>
  <si>
    <t>45806</t>
  </si>
  <si>
    <t>24323</t>
  </si>
  <si>
    <t>70129</t>
  </si>
  <si>
    <t>679374</t>
  </si>
  <si>
    <t>387622</t>
  </si>
  <si>
    <t>291752</t>
  </si>
  <si>
    <t>488663</t>
  </si>
  <si>
    <t>Dare County Assessor</t>
  </si>
  <si>
    <t>same as above</t>
  </si>
  <si>
    <t>252-475-1699</t>
  </si>
  <si>
    <t>gms@darenc.com</t>
  </si>
  <si>
    <t>11099162786</t>
  </si>
  <si>
    <t>1269554400</t>
  </si>
  <si>
    <t>12368717186</t>
  </si>
  <si>
    <t>37409385</t>
  </si>
  <si>
    <t>12331307801</t>
  </si>
  <si>
    <t>270605871</t>
  </si>
  <si>
    <t>Moved class of property from Line 13-All Other, to Line 11-Business</t>
  </si>
  <si>
    <t>88006453</t>
  </si>
  <si>
    <t>Moved all non-business property previously on Line 13 to Line 12</t>
  </si>
  <si>
    <t>358612324</t>
  </si>
  <si>
    <t>115500</t>
  </si>
  <si>
    <t>358496824</t>
  </si>
  <si>
    <t>150851866</t>
  </si>
  <si>
    <t>12840656491</t>
  </si>
  <si>
    <t>0.47</t>
  </si>
  <si>
    <t>60346182</t>
  </si>
  <si>
    <t>9852</t>
  </si>
  <si>
    <t>37672</t>
  </si>
  <si>
    <t>60393706</t>
  </si>
  <si>
    <t>448848691</t>
  </si>
  <si>
    <t>2007633</t>
  </si>
  <si>
    <t>25081</t>
  </si>
  <si>
    <t>27391</t>
  </si>
  <si>
    <t>28248237</t>
  </si>
  <si>
    <t>4561963</t>
  </si>
  <si>
    <t>9585032</t>
  </si>
  <si>
    <t>14101242</t>
  </si>
  <si>
    <t>2525526</t>
  </si>
  <si>
    <t>63792</t>
  </si>
  <si>
    <t>2461734</t>
  </si>
  <si>
    <t>6642173</t>
  </si>
  <si>
    <t>4342199</t>
  </si>
  <si>
    <t>2299974</t>
  </si>
  <si>
    <t>689719</t>
  </si>
  <si>
    <t>1/30/2018</t>
  </si>
  <si>
    <t>Assistant County Assessor</t>
  </si>
  <si>
    <t>15264610293</t>
  </si>
  <si>
    <t>2778854761</t>
  </si>
  <si>
    <t>1278031365</t>
  </si>
  <si>
    <t>19321496419</t>
  </si>
  <si>
    <t>1011393744</t>
  </si>
  <si>
    <t>18310102675</t>
  </si>
  <si>
    <t>1223194339</t>
  </si>
  <si>
    <t>884268469</t>
  </si>
  <si>
    <t>338925870</t>
  </si>
  <si>
    <t>1650502939</t>
  </si>
  <si>
    <t>374156768</t>
  </si>
  <si>
    <t>149028278</t>
  </si>
  <si>
    <t>2173687985</t>
  </si>
  <si>
    <t>380978</t>
  </si>
  <si>
    <t>2173307007</t>
  </si>
  <si>
    <t>415081222</t>
  </si>
  <si>
    <t>20898490904</t>
  </si>
  <si>
    <t>109954268</t>
  </si>
  <si>
    <t>325484</t>
  </si>
  <si>
    <t>181536</t>
  </si>
  <si>
    <t>7283</t>
  </si>
  <si>
    <t>110454005</t>
  </si>
  <si>
    <t>1791239773</t>
  </si>
  <si>
    <t>9551601</t>
  </si>
  <si>
    <t>9480</t>
  </si>
  <si>
    <t>70380</t>
  </si>
  <si>
    <t>50</t>
  </si>
  <si>
    <t>79910</t>
  </si>
  <si>
    <t>131233</t>
  </si>
  <si>
    <t>91408</t>
  </si>
  <si>
    <t>222641</t>
  </si>
  <si>
    <t>1636164</t>
  </si>
  <si>
    <t>1456447632</t>
  </si>
  <si>
    <t>100151602</t>
  </si>
  <si>
    <t>1556599234</t>
  </si>
  <si>
    <t>198772985</t>
  </si>
  <si>
    <t>1357826249</t>
  </si>
  <si>
    <t>185572300</t>
  </si>
  <si>
    <t>1371026934</t>
  </si>
  <si>
    <t>234193282</t>
  </si>
  <si>
    <t>29692115</t>
  </si>
  <si>
    <t>9680610</t>
  </si>
  <si>
    <t>273566007</t>
  </si>
  <si>
    <t>59304444</t>
  </si>
  <si>
    <t>1690696700</t>
  </si>
  <si>
    <t>8301752</t>
  </si>
  <si>
    <t>339630</t>
  </si>
  <si>
    <t>2250</t>
  </si>
  <si>
    <t>10063</t>
  </si>
  <si>
    <t>8633569</t>
  </si>
  <si>
    <t>126482307</t>
  </si>
  <si>
    <t>729452</t>
  </si>
  <si>
    <t>340</t>
  </si>
  <si>
    <t>1350</t>
  </si>
  <si>
    <t>10003</t>
  </si>
  <si>
    <t>11693</t>
  </si>
  <si>
    <t>6927</t>
  </si>
  <si>
    <t>315902</t>
  </si>
  <si>
    <t>71208</t>
  </si>
  <si>
    <t>1777854564</t>
  </si>
  <si>
    <t>71315100</t>
  </si>
  <si>
    <t>17488000</t>
  </si>
  <si>
    <t>179297300</t>
  </si>
  <si>
    <t>2045954964</t>
  </si>
  <si>
    <t>553709200</t>
  </si>
  <si>
    <t>1492245764</t>
  </si>
  <si>
    <t>434784064</t>
  </si>
  <si>
    <t>356902659</t>
  </si>
  <si>
    <t>77881405</t>
  </si>
  <si>
    <t>55700368</t>
  </si>
  <si>
    <t>5318918</t>
  </si>
  <si>
    <t>61019286</t>
  </si>
  <si>
    <t>24890</t>
  </si>
  <si>
    <t>60994396</t>
  </si>
  <si>
    <t>52182193</t>
  </si>
  <si>
    <t>1605422353</t>
  </si>
  <si>
    <t>7944783</t>
  </si>
  <si>
    <t>271308</t>
  </si>
  <si>
    <t>5328</t>
  </si>
  <si>
    <t>8221419</t>
  </si>
  <si>
    <t>117578789</t>
  </si>
  <si>
    <t>600092</t>
  </si>
  <si>
    <t>1850</t>
  </si>
  <si>
    <t>2175</t>
  </si>
  <si>
    <t>4025</t>
  </si>
  <si>
    <t>72086</t>
  </si>
  <si>
    <t>Alleghany TDA</t>
  </si>
  <si>
    <t>98950</t>
  </si>
  <si>
    <t>Sarah Lyberg</t>
  </si>
  <si>
    <t>980-314-2979</t>
  </si>
  <si>
    <t>Kathy Pond</t>
  </si>
  <si>
    <t>Financial Reporting and Grants Director</t>
  </si>
  <si>
    <t>980-314-2981</t>
  </si>
  <si>
    <t>704-336-2380</t>
  </si>
  <si>
    <t>Kathy.Pond@mecklenburgcountync.gov</t>
  </si>
  <si>
    <t>63197376488</t>
  </si>
  <si>
    <t>41436009884</t>
  </si>
  <si>
    <t>104633386372</t>
  </si>
  <si>
    <t>2596789426</t>
  </si>
  <si>
    <t>102036596946</t>
  </si>
  <si>
    <t>317418224</t>
  </si>
  <si>
    <t>270491296</t>
  </si>
  <si>
    <t>46926928</t>
  </si>
  <si>
    <t>968389074</t>
  </si>
  <si>
    <t>119933576</t>
  </si>
  <si>
    <t>8979134240</t>
  </si>
  <si>
    <t>10067456890</t>
  </si>
  <si>
    <t>186190407</t>
  </si>
  <si>
    <t>9881266483</t>
  </si>
  <si>
    <t>4611534456</t>
  </si>
  <si>
    <t>116529397885</t>
  </si>
  <si>
    <t>950493705.17</t>
  </si>
  <si>
    <t>4873483.34</t>
  </si>
  <si>
    <t>908308.3</t>
  </si>
  <si>
    <t>956275496.81</t>
  </si>
  <si>
    <t>9505791555</t>
  </si>
  <si>
    <t>78779292</t>
  </si>
  <si>
    <t>101775</t>
  </si>
  <si>
    <t>85230</t>
  </si>
  <si>
    <t>187005</t>
  </si>
  <si>
    <t>3902208</t>
  </si>
  <si>
    <t>1421746</t>
  </si>
  <si>
    <t>5323954</t>
  </si>
  <si>
    <t>42347409</t>
  </si>
  <si>
    <t>1979877</t>
  </si>
  <si>
    <t>13709204</t>
  </si>
  <si>
    <t>26658328</t>
  </si>
  <si>
    <t>CRVA</t>
  </si>
  <si>
    <t>32483175</t>
  </si>
  <si>
    <t>974495</t>
  </si>
  <si>
    <t>31508680</t>
  </si>
  <si>
    <t>CITY OF CHARLOTTE</t>
  </si>
  <si>
    <t>13499891</t>
  </si>
  <si>
    <t>5601303999</t>
  </si>
  <si>
    <t>1860735378</t>
  </si>
  <si>
    <t>43165400</t>
  </si>
  <si>
    <t>4010897912</t>
  </si>
  <si>
    <t>includes all exempt property from 2017 Form AV-50</t>
  </si>
  <si>
    <t>11516102689</t>
  </si>
  <si>
    <t>7505204777</t>
  </si>
  <si>
    <t>387032398</t>
  </si>
  <si>
    <t>253835450</t>
  </si>
  <si>
    <t>133196948</t>
  </si>
  <si>
    <t>624031099</t>
  </si>
  <si>
    <t>161390852</t>
  </si>
  <si>
    <t>2139803092</t>
  </si>
  <si>
    <t>2925225043</t>
  </si>
  <si>
    <t>785421951</t>
  </si>
  <si>
    <t>162065213</t>
  </si>
  <si>
    <t>8452691941</t>
  </si>
  <si>
    <t>44951483</t>
  </si>
  <si>
    <t>663450</t>
  </si>
  <si>
    <t>89616</t>
  </si>
  <si>
    <t>42467</t>
  </si>
  <si>
    <t>45662082</t>
  </si>
  <si>
    <t>864375436</t>
  </si>
  <si>
    <t>4727097</t>
  </si>
  <si>
    <t>6625</t>
  </si>
  <si>
    <t>49380</t>
  </si>
  <si>
    <t>56005</t>
  </si>
  <si>
    <t>131107</t>
  </si>
  <si>
    <t>1796426</t>
  </si>
  <si>
    <t>1128682</t>
  </si>
  <si>
    <t>570744</t>
  </si>
  <si>
    <t>1028424</t>
  </si>
  <si>
    <t>7054588679</t>
  </si>
  <si>
    <t>693575190</t>
  </si>
  <si>
    <t>8905760</t>
  </si>
  <si>
    <t>677610</t>
  </si>
  <si>
    <t>7757747239</t>
  </si>
  <si>
    <t>316004935</t>
  </si>
  <si>
    <t>7441742304</t>
  </si>
  <si>
    <t>362774860</t>
  </si>
  <si>
    <t>114512470</t>
  </si>
  <si>
    <t>90446330</t>
  </si>
  <si>
    <t>6925729</t>
  </si>
  <si>
    <t>13759992</t>
  </si>
  <si>
    <t>111132051</t>
  </si>
  <si>
    <t>218735</t>
  </si>
  <si>
    <t>110913316</t>
  </si>
  <si>
    <t>158904619</t>
  </si>
  <si>
    <t>7711560239</t>
  </si>
  <si>
    <t>26843709</t>
  </si>
  <si>
    <t>49756</t>
  </si>
  <si>
    <t>3667</t>
  </si>
  <si>
    <t>26897132</t>
  </si>
  <si>
    <t>336236701</t>
  </si>
  <si>
    <t>1183185</t>
  </si>
  <si>
    <t>23100</t>
  </si>
  <si>
    <t>85943</t>
  </si>
  <si>
    <t>109043</t>
  </si>
  <si>
    <t>26776</t>
  </si>
  <si>
    <t>872073</t>
  </si>
  <si>
    <t>69766</t>
  </si>
  <si>
    <t>802307</t>
  </si>
  <si>
    <t>706947</t>
  </si>
  <si>
    <t>Joseph R. Utley, Jr</t>
  </si>
  <si>
    <t>910-678-7815</t>
  </si>
  <si>
    <t>13429412328</t>
  </si>
  <si>
    <t>5085574393</t>
  </si>
  <si>
    <t>88950738</t>
  </si>
  <si>
    <t>688261228</t>
  </si>
  <si>
    <t>19292198687</t>
  </si>
  <si>
    <t>768203881</t>
  </si>
  <si>
    <t>18523994806</t>
  </si>
  <si>
    <t>Revaluation was conducted in 2017</t>
  </si>
  <si>
    <t>443894869</t>
  </si>
  <si>
    <t>362033249</t>
  </si>
  <si>
    <t>81861620</t>
  </si>
  <si>
    <t>1565063154</t>
  </si>
  <si>
    <t>151030546</t>
  </si>
  <si>
    <t>47691812</t>
  </si>
  <si>
    <t>1763785512</t>
  </si>
  <si>
    <t>158980997</t>
  </si>
  <si>
    <t>1604804515</t>
  </si>
  <si>
    <t>439285847</t>
  </si>
  <si>
    <t>20568085168</t>
  </si>
  <si>
    <t>0.799</t>
  </si>
  <si>
    <t>164339000</t>
  </si>
  <si>
    <t>897942</t>
  </si>
  <si>
    <t>241584</t>
  </si>
  <si>
    <t>519251</t>
  </si>
  <si>
    <t>164959275</t>
  </si>
  <si>
    <t>2356605598</t>
  </si>
  <si>
    <t>18101416</t>
  </si>
  <si>
    <t>83041</t>
  </si>
  <si>
    <t>208931</t>
  </si>
  <si>
    <t>291972</t>
  </si>
  <si>
    <t>621395</t>
  </si>
  <si>
    <t>219505</t>
  </si>
  <si>
    <t>840900</t>
  </si>
  <si>
    <t>6223376</t>
  </si>
  <si>
    <t>6566741</t>
  </si>
  <si>
    <t>1758596</t>
  </si>
  <si>
    <t>2680543007</t>
  </si>
  <si>
    <t>417845395</t>
  </si>
  <si>
    <t>3098388402</t>
  </si>
  <si>
    <t>297533043</t>
  </si>
  <si>
    <t>2800855359</t>
  </si>
  <si>
    <t>389319897</t>
  </si>
  <si>
    <t>265731683</t>
  </si>
  <si>
    <t>123588214</t>
  </si>
  <si>
    <t>454878945</t>
  </si>
  <si>
    <t>62063126</t>
  </si>
  <si>
    <t>516942071</t>
  </si>
  <si>
    <t>889051094</t>
  </si>
  <si>
    <t>4206848524</t>
  </si>
  <si>
    <t>29447942</t>
  </si>
  <si>
    <t>13329</t>
  </si>
  <si>
    <t>29461271</t>
  </si>
  <si>
    <t>354930705</t>
  </si>
  <si>
    <t>2513987</t>
  </si>
  <si>
    <t>3908</t>
  </si>
  <si>
    <t>15258</t>
  </si>
  <si>
    <t>21866</t>
  </si>
  <si>
    <t>14523</t>
  </si>
  <si>
    <t>196631</t>
  </si>
  <si>
    <t>8211</t>
  </si>
  <si>
    <t>188420</t>
  </si>
  <si>
    <t>127517</t>
  </si>
  <si>
    <t>901426147</t>
  </si>
  <si>
    <t>206493138</t>
  </si>
  <si>
    <t>13946773</t>
  </si>
  <si>
    <t>Was previously included in commercial</t>
  </si>
  <si>
    <t>1121866058</t>
  </si>
  <si>
    <t>187224056</t>
  </si>
  <si>
    <t>934642002</t>
  </si>
  <si>
    <t>349315785</t>
  </si>
  <si>
    <t>172637273</t>
  </si>
  <si>
    <t>176678512</t>
  </si>
  <si>
    <t>152544851</t>
  </si>
  <si>
    <t>17118539</t>
  </si>
  <si>
    <t>169663390</t>
  </si>
  <si>
    <t>323235</t>
  </si>
  <si>
    <t>169340155</t>
  </si>
  <si>
    <t>60349819</t>
  </si>
  <si>
    <t>1164331976</t>
  </si>
  <si>
    <t>9663955</t>
  </si>
  <si>
    <t>226167</t>
  </si>
  <si>
    <t>33749</t>
  </si>
  <si>
    <t>21091</t>
  </si>
  <si>
    <t>9902780</t>
  </si>
  <si>
    <t>158456989</t>
  </si>
  <si>
    <t>1336277</t>
  </si>
  <si>
    <t>864</t>
  </si>
  <si>
    <t>4200</t>
  </si>
  <si>
    <t>5064</t>
  </si>
  <si>
    <t>53</t>
  </si>
  <si>
    <t>51938</t>
  </si>
  <si>
    <t>Division Director of Assessment</t>
  </si>
  <si>
    <t>February 01 2018</t>
  </si>
  <si>
    <t>Deborah H. Cox</t>
  </si>
  <si>
    <t>Controller</t>
  </si>
  <si>
    <t>704-283-3523</t>
  </si>
  <si>
    <t>704-225-0664</t>
  </si>
  <si>
    <t>deborah.cox@unioncountync.gov</t>
  </si>
  <si>
    <t>19416507925</t>
  </si>
  <si>
    <t>2621247691</t>
  </si>
  <si>
    <t>22037755616</t>
  </si>
  <si>
    <t>1156437879</t>
  </si>
  <si>
    <t>20881317737</t>
  </si>
  <si>
    <t>1451949194</t>
  </si>
  <si>
    <t>1042852803</t>
  </si>
  <si>
    <t>409096391</t>
  </si>
  <si>
    <t>1237385710</t>
  </si>
  <si>
    <t>135183239</t>
  </si>
  <si>
    <t>110145432</t>
  </si>
  <si>
    <t>1482714381</t>
  </si>
  <si>
    <t>33479908</t>
  </si>
  <si>
    <t>1449234473</t>
  </si>
  <si>
    <t>420815848</t>
  </si>
  <si>
    <t>22751368058</t>
  </si>
  <si>
    <t>0.781</t>
  </si>
  <si>
    <t>177564221</t>
  </si>
  <si>
    <t>121208</t>
  </si>
  <si>
    <t>126990</t>
  </si>
  <si>
    <t>177812419</t>
  </si>
  <si>
    <t>2562860732</t>
  </si>
  <si>
    <t>19997050</t>
  </si>
  <si>
    <t>62100</t>
  </si>
  <si>
    <t>114645</t>
  </si>
  <si>
    <t>117058</t>
  </si>
  <si>
    <t>231703</t>
  </si>
  <si>
    <t>1999581</t>
  </si>
  <si>
    <t>1188206092</t>
  </si>
  <si>
    <t>2017 Tax Revaluation</t>
  </si>
  <si>
    <t>247637586</t>
  </si>
  <si>
    <t>1435843678</t>
  </si>
  <si>
    <t>285917497</t>
  </si>
  <si>
    <t>1149926181</t>
  </si>
  <si>
    <t>397387430</t>
  </si>
  <si>
    <t>262123872</t>
  </si>
  <si>
    <t>135263558</t>
  </si>
  <si>
    <t>602699792</t>
  </si>
  <si>
    <t>18021195</t>
  </si>
  <si>
    <t>620720987</t>
  </si>
  <si>
    <t>70168007</t>
  </si>
  <si>
    <t>550552980</t>
  </si>
  <si>
    <t>73106482</t>
  </si>
  <si>
    <t>1773585643</t>
  </si>
  <si>
    <t>14011334</t>
  </si>
  <si>
    <t>117603</t>
  </si>
  <si>
    <t>70112</t>
  </si>
  <si>
    <t>14199049</t>
  </si>
  <si>
    <t>191518781</t>
  </si>
  <si>
    <t>1452068</t>
  </si>
  <si>
    <t>1620</t>
  </si>
  <si>
    <t>3625</t>
  </si>
  <si>
    <t>5245</t>
  </si>
  <si>
    <t>12325</t>
  </si>
  <si>
    <t>273783</t>
  </si>
  <si>
    <t>8213</t>
  </si>
  <si>
    <t>243461</t>
  </si>
  <si>
    <t>251674</t>
  </si>
  <si>
    <t>27936</t>
  </si>
  <si>
    <t xml:space="preserve"> ; Invalid District:Halifax County Schools ; Invalid District:Weldon City Schools</t>
  </si>
  <si>
    <t>Halifax County Tax Coordinator/Collector</t>
  </si>
  <si>
    <t>2879372012</t>
  </si>
  <si>
    <t>551919470</t>
  </si>
  <si>
    <t>3431291482</t>
  </si>
  <si>
    <t>911484117</t>
  </si>
  <si>
    <t>2519807365</t>
  </si>
  <si>
    <t>484299700</t>
  </si>
  <si>
    <t>316485209</t>
  </si>
  <si>
    <t>167814491</t>
  </si>
  <si>
    <t>396797981</t>
  </si>
  <si>
    <t>59782447</t>
  </si>
  <si>
    <t>456580428</t>
  </si>
  <si>
    <t>1375766</t>
  </si>
  <si>
    <t>455204662</t>
  </si>
  <si>
    <t>231822721</t>
  </si>
  <si>
    <t>3206834748</t>
  </si>
  <si>
    <t>25013311</t>
  </si>
  <si>
    <t>11246</t>
  </si>
  <si>
    <t>32170</t>
  </si>
  <si>
    <t>148859</t>
  </si>
  <si>
    <t>24907868</t>
  </si>
  <si>
    <t>Halifax County Schools</t>
  </si>
  <si>
    <t>1867038599</t>
  </si>
  <si>
    <t>1867302</t>
  </si>
  <si>
    <t>619963864</t>
  </si>
  <si>
    <t>1241829</t>
  </si>
  <si>
    <t>2487002463</t>
  </si>
  <si>
    <t>3109131</t>
  </si>
  <si>
    <t>369796855</t>
  </si>
  <si>
    <t>2929396</t>
  </si>
  <si>
    <t>7060</t>
  </si>
  <si>
    <t>16860</t>
  </si>
  <si>
    <t>23920</t>
  </si>
  <si>
    <t>31528</t>
  </si>
  <si>
    <t>918610</t>
  </si>
  <si>
    <t>27558</t>
  </si>
  <si>
    <t>891052</t>
  </si>
  <si>
    <t>Halifax County TDA</t>
  </si>
  <si>
    <t>178284</t>
  </si>
  <si>
    <t>704 866 3032</t>
  </si>
  <si>
    <t>David Alan Turbyfill</t>
  </si>
  <si>
    <t>Asst Director of Listing and Assessing</t>
  </si>
  <si>
    <t>704 810 5809</t>
  </si>
  <si>
    <t>9883964553</t>
  </si>
  <si>
    <t>2124115667</t>
  </si>
  <si>
    <t>614083421</t>
  </si>
  <si>
    <t>12622163641</t>
  </si>
  <si>
    <t>350402892</t>
  </si>
  <si>
    <t>12271760749</t>
  </si>
  <si>
    <t>243352858</t>
  </si>
  <si>
    <t>141198606</t>
  </si>
  <si>
    <t>102154252</t>
  </si>
  <si>
    <t>1432654926</t>
  </si>
  <si>
    <t>62477985</t>
  </si>
  <si>
    <t>59704575</t>
  </si>
  <si>
    <t>1554837486</t>
  </si>
  <si>
    <t>9381061</t>
  </si>
  <si>
    <t>1545456425</t>
  </si>
  <si>
    <t>786328077</t>
  </si>
  <si>
    <t>14603545251</t>
  </si>
  <si>
    <t>126893593</t>
  </si>
  <si>
    <t>147343</t>
  </si>
  <si>
    <t>115956</t>
  </si>
  <si>
    <t>127156892</t>
  </si>
  <si>
    <t>1722350589</t>
  </si>
  <si>
    <t>15212289</t>
  </si>
  <si>
    <t>39050</t>
  </si>
  <si>
    <t>519873</t>
  </si>
  <si>
    <t>558923</t>
  </si>
  <si>
    <t>316617</t>
  </si>
  <si>
    <t>1585930</t>
  </si>
  <si>
    <t>752803</t>
  </si>
  <si>
    <t>833127</t>
  </si>
  <si>
    <t>2040090</t>
  </si>
  <si>
    <t>January xx, 2018</t>
  </si>
  <si>
    <t>Tax Adminisrator</t>
  </si>
  <si>
    <t xml:space="preserve">gkerley@alexandercountync.gov </t>
  </si>
  <si>
    <t>2144422725</t>
  </si>
  <si>
    <t>144799612</t>
  </si>
  <si>
    <t>63654946</t>
  </si>
  <si>
    <t>2352877283</t>
  </si>
  <si>
    <t>273554550</t>
  </si>
  <si>
    <t>2079322733</t>
  </si>
  <si>
    <t>397345594</t>
  </si>
  <si>
    <t>241214231</t>
  </si>
  <si>
    <t>156131363</t>
  </si>
  <si>
    <t>100378938</t>
  </si>
  <si>
    <t>22218027</t>
  </si>
  <si>
    <t>28385510</t>
  </si>
  <si>
    <t>150982475</t>
  </si>
  <si>
    <t>7879327</t>
  </si>
  <si>
    <t>143103148</t>
  </si>
  <si>
    <t>86398368</t>
  </si>
  <si>
    <t>2308824249</t>
  </si>
  <si>
    <t>18232102</t>
  </si>
  <si>
    <t>7617</t>
  </si>
  <si>
    <t>16935</t>
  </si>
  <si>
    <t>18256654</t>
  </si>
  <si>
    <t>289608682</t>
  </si>
  <si>
    <t>2313248</t>
  </si>
  <si>
    <t>12300</t>
  </si>
  <si>
    <t>184443</t>
  </si>
  <si>
    <t>RHEA HOLLARS</t>
  </si>
  <si>
    <t>828-649-2521 X 3</t>
  </si>
  <si>
    <t>1907652235</t>
  </si>
  <si>
    <t>211961360</t>
  </si>
  <si>
    <t>2119613595</t>
  </si>
  <si>
    <t>254257944</t>
  </si>
  <si>
    <t>1865355651</t>
  </si>
  <si>
    <t>377971820</t>
  </si>
  <si>
    <t>224459477</t>
  </si>
  <si>
    <t>153512343</t>
  </si>
  <si>
    <t>45376110</t>
  </si>
  <si>
    <t>20340473</t>
  </si>
  <si>
    <t>65716583</t>
  </si>
  <si>
    <t>709768</t>
  </si>
  <si>
    <t>65006815</t>
  </si>
  <si>
    <t>67774034</t>
  </si>
  <si>
    <t>1998136500</t>
  </si>
  <si>
    <t>10389482</t>
  </si>
  <si>
    <t>49311</t>
  </si>
  <si>
    <t>16046</t>
  </si>
  <si>
    <t>262732</t>
  </si>
  <si>
    <t>10192107</t>
  </si>
  <si>
    <t>182179727</t>
  </si>
  <si>
    <t>957735</t>
  </si>
  <si>
    <t>10140</t>
  </si>
  <si>
    <t>307725.45</t>
  </si>
  <si>
    <t>9232</t>
  </si>
  <si>
    <t>298493</t>
  </si>
  <si>
    <t>307725</t>
  </si>
  <si>
    <t>301789</t>
  </si>
  <si>
    <t>252-796-1371</t>
  </si>
  <si>
    <t>553306064</t>
  </si>
  <si>
    <t>Revaluation effective 2017</t>
  </si>
  <si>
    <t>35897603</t>
  </si>
  <si>
    <t>589203667</t>
  </si>
  <si>
    <t>237407437</t>
  </si>
  <si>
    <t>351796230</t>
  </si>
  <si>
    <t>164944412</t>
  </si>
  <si>
    <t>100335082</t>
  </si>
  <si>
    <t>64609330</t>
  </si>
  <si>
    <t>27953569</t>
  </si>
  <si>
    <t>3126276</t>
  </si>
  <si>
    <t>31079845</t>
  </si>
  <si>
    <t>11938520</t>
  </si>
  <si>
    <t>394814595</t>
  </si>
  <si>
    <t>Revaluation 2017</t>
  </si>
  <si>
    <t>3276961</t>
  </si>
  <si>
    <t>1303</t>
  </si>
  <si>
    <t>4407</t>
  </si>
  <si>
    <t>3273857</t>
  </si>
  <si>
    <t>31321723</t>
  </si>
  <si>
    <t>259970</t>
  </si>
  <si>
    <t>255</t>
  </si>
  <si>
    <t>960</t>
  </si>
  <si>
    <t>1215</t>
  </si>
  <si>
    <t>5822</t>
  </si>
  <si>
    <t>175</t>
  </si>
  <si>
    <t>5647</t>
  </si>
  <si>
    <t>Tyrrell Co. Tourism Authority</t>
  </si>
  <si>
    <t>46642</t>
  </si>
  <si>
    <t>Operations Coordinatr</t>
  </si>
  <si>
    <t>910-671-3060 ext:7302</t>
  </si>
  <si>
    <t>3649993215</t>
  </si>
  <si>
    <t>801101453</t>
  </si>
  <si>
    <t>206387500</t>
  </si>
  <si>
    <t>4657482168</t>
  </si>
  <si>
    <t>289843990</t>
  </si>
  <si>
    <t>4367638178</t>
  </si>
  <si>
    <t>394141700</t>
  </si>
  <si>
    <t>146656500</t>
  </si>
  <si>
    <t>247485200</t>
  </si>
  <si>
    <t>1030349561</t>
  </si>
  <si>
    <t>116087550</t>
  </si>
  <si>
    <t>17628971</t>
  </si>
  <si>
    <t>1164066082</t>
  </si>
  <si>
    <t>204832596</t>
  </si>
  <si>
    <t>959233486</t>
  </si>
  <si>
    <t>369055256</t>
  </si>
  <si>
    <t>5695926920</t>
  </si>
  <si>
    <t>43765196</t>
  </si>
  <si>
    <t>93462</t>
  </si>
  <si>
    <t>80631</t>
  </si>
  <si>
    <t>43939289</t>
  </si>
  <si>
    <t>962111515</t>
  </si>
  <si>
    <t>7502835</t>
  </si>
  <si>
    <t>2130</t>
  </si>
  <si>
    <t>33480</t>
  </si>
  <si>
    <t>6199</t>
  </si>
  <si>
    <t>41809</t>
  </si>
  <si>
    <t>69765</t>
  </si>
  <si>
    <t>314510</t>
  </si>
  <si>
    <t xml:space="preserve"> ; Cover Date ; Invalid District:ASHEVILLE CITY SCHOOL DISTRICT</t>
  </si>
  <si>
    <t>Keith Miller</t>
  </si>
  <si>
    <t>828-250-4949</t>
  </si>
  <si>
    <t>Mary Jo Marshall</t>
  </si>
  <si>
    <t>828-250-4960</t>
  </si>
  <si>
    <t>maryjo.marshall@buncombecounty.org</t>
  </si>
  <si>
    <t>25061949380</t>
  </si>
  <si>
    <t>7393282686</t>
  </si>
  <si>
    <t>389301300</t>
  </si>
  <si>
    <t>32844533366</t>
  </si>
  <si>
    <t>1592374393</t>
  </si>
  <si>
    <t>31252158973</t>
  </si>
  <si>
    <t>1176080400</t>
  </si>
  <si>
    <t>822156192</t>
  </si>
  <si>
    <t>353924208</t>
  </si>
  <si>
    <t>1748176910</t>
  </si>
  <si>
    <t>128290734</t>
  </si>
  <si>
    <t>1876467644</t>
  </si>
  <si>
    <t>1574700</t>
  </si>
  <si>
    <t>1874892944</t>
  </si>
  <si>
    <t>613635093</t>
  </si>
  <si>
    <t>33740687010</t>
  </si>
  <si>
    <t>0.539</t>
  </si>
  <si>
    <t>182499221</t>
  </si>
  <si>
    <t>633453</t>
  </si>
  <si>
    <t>104487</t>
  </si>
  <si>
    <t>183237161</t>
  </si>
  <si>
    <t>7143769878</t>
  </si>
  <si>
    <t>8572402</t>
  </si>
  <si>
    <t>2207546528</t>
  </si>
  <si>
    <t>13073571</t>
  </si>
  <si>
    <t>23230</t>
  </si>
  <si>
    <t>61674</t>
  </si>
  <si>
    <t>84904</t>
  </si>
  <si>
    <t>534830</t>
  </si>
  <si>
    <t>246045</t>
  </si>
  <si>
    <t>780875</t>
  </si>
  <si>
    <t>21043724</t>
  </si>
  <si>
    <t>315841</t>
  </si>
  <si>
    <t>20727883</t>
  </si>
  <si>
    <t>4858201</t>
  </si>
  <si>
    <t>2298818329</t>
  </si>
  <si>
    <t>2017 revaluation</t>
  </si>
  <si>
    <t>512736259</t>
  </si>
  <si>
    <t>216426407</t>
  </si>
  <si>
    <t>3027980995</t>
  </si>
  <si>
    <t>327507445</t>
  </si>
  <si>
    <t>2700473550</t>
  </si>
  <si>
    <t>477282491</t>
  </si>
  <si>
    <t>284311226</t>
  </si>
  <si>
    <t>192971265</t>
  </si>
  <si>
    <t>852248235</t>
  </si>
  <si>
    <t>42086714</t>
  </si>
  <si>
    <t>16132939</t>
  </si>
  <si>
    <t>910467888</t>
  </si>
  <si>
    <t>75555282</t>
  </si>
  <si>
    <t>834912606</t>
  </si>
  <si>
    <t>106216004</t>
  </si>
  <si>
    <t>3641602160</t>
  </si>
  <si>
    <t>30238779</t>
  </si>
  <si>
    <t>157157</t>
  </si>
  <si>
    <t>42913</t>
  </si>
  <si>
    <t>30438849</t>
  </si>
  <si>
    <t>440717074</t>
  </si>
  <si>
    <t>3720769</t>
  </si>
  <si>
    <t>2920</t>
  </si>
  <si>
    <t>8970</t>
  </si>
  <si>
    <t>11890</t>
  </si>
  <si>
    <t>34763</t>
  </si>
  <si>
    <t>30048</t>
  </si>
  <si>
    <t>64811</t>
  </si>
  <si>
    <t>226332</t>
  </si>
  <si>
    <t>12278</t>
  </si>
  <si>
    <t>214054</t>
  </si>
  <si>
    <t>Lenoir County Tourism</t>
  </si>
  <si>
    <t>199439</t>
  </si>
  <si>
    <t>Sherry Lavender</t>
  </si>
  <si>
    <t>Tax Administrator/Revenue Director</t>
  </si>
  <si>
    <t>4422235133</t>
  </si>
  <si>
    <t>653253142</t>
  </si>
  <si>
    <t>Increase due to new construction</t>
  </si>
  <si>
    <t>284525539</t>
  </si>
  <si>
    <t>Increase due to new industrial upgrades to existing buildings</t>
  </si>
  <si>
    <t>5360013814</t>
  </si>
  <si>
    <t>828798710</t>
  </si>
  <si>
    <t>4531215104</t>
  </si>
  <si>
    <t>302287230</t>
  </si>
  <si>
    <t>160697830</t>
  </si>
  <si>
    <t>141589400</t>
  </si>
  <si>
    <t>897581630</t>
  </si>
  <si>
    <t>Increase due to new manufacturing facilities plus some exempt properties became taxable</t>
  </si>
  <si>
    <t>130225875</t>
  </si>
  <si>
    <t>Increase due to automatic upload of watercraft from state wildlife list</t>
  </si>
  <si>
    <t>1027807505</t>
  </si>
  <si>
    <t>503850322</t>
  </si>
  <si>
    <t>523957183</t>
  </si>
  <si>
    <t>540677148</t>
  </si>
  <si>
    <t>5595849435</t>
  </si>
  <si>
    <t>36941136</t>
  </si>
  <si>
    <t>47832</t>
  </si>
  <si>
    <t>79741</t>
  </si>
  <si>
    <t>335866</t>
  </si>
  <si>
    <t>36732843</t>
  </si>
  <si>
    <t>469613294</t>
  </si>
  <si>
    <t>2874788</t>
  </si>
  <si>
    <t>24204</t>
  </si>
  <si>
    <t>916034</t>
  </si>
  <si>
    <t>477579</t>
  </si>
  <si>
    <t>Forsyth County Tax Assessor/Collector</t>
  </si>
  <si>
    <t>Jacqueline Phillips-Hayes</t>
  </si>
  <si>
    <t>Business Process Analyst</t>
  </si>
  <si>
    <t>336-703-2620</t>
  </si>
  <si>
    <t>336-703-2219</t>
  </si>
  <si>
    <t>phillijb@forsyth.cc</t>
  </si>
  <si>
    <t>19495971671</t>
  </si>
  <si>
    <t>12215294184</t>
  </si>
  <si>
    <t>696913777</t>
  </si>
  <si>
    <t>1643438221</t>
  </si>
  <si>
    <t>34051617853</t>
  </si>
  <si>
    <t>5498409639</t>
  </si>
  <si>
    <t>28553208214</t>
  </si>
  <si>
    <t>410197200</t>
  </si>
  <si>
    <t>281853170</t>
  </si>
  <si>
    <t>128344030</t>
  </si>
  <si>
    <t>4034738080</t>
  </si>
  <si>
    <t>70070204</t>
  </si>
  <si>
    <t>4104808284</t>
  </si>
  <si>
    <t>677860874</t>
  </si>
  <si>
    <t>3426947410</t>
  </si>
  <si>
    <t>695663473</t>
  </si>
  <si>
    <t>32675819097</t>
  </si>
  <si>
    <t>0.7235</t>
  </si>
  <si>
    <t>236308135</t>
  </si>
  <si>
    <t>228392</t>
  </si>
  <si>
    <t>171369</t>
  </si>
  <si>
    <t>33248</t>
  </si>
  <si>
    <t>236674648</t>
  </si>
  <si>
    <t>3047283702</t>
  </si>
  <si>
    <t>22485486</t>
  </si>
  <si>
    <t>19568</t>
  </si>
  <si>
    <t>146640</t>
  </si>
  <si>
    <t>196280</t>
  </si>
  <si>
    <t>12750</t>
  </si>
  <si>
    <t>375238</t>
  </si>
  <si>
    <t>1635270</t>
  </si>
  <si>
    <t>204359</t>
  </si>
  <si>
    <t>1839629</t>
  </si>
  <si>
    <t>5697721</t>
  </si>
  <si>
    <t>958499</t>
  </si>
  <si>
    <t>1238922</t>
  </si>
  <si>
    <t>3500300</t>
  </si>
  <si>
    <t>Forsyth County Tourism Development Authority</t>
  </si>
  <si>
    <t>3838030</t>
  </si>
  <si>
    <t>336-751-6022</t>
  </si>
  <si>
    <t>3417165024</t>
  </si>
  <si>
    <t>724813256</t>
  </si>
  <si>
    <t>265637517</t>
  </si>
  <si>
    <t>4407615797</t>
  </si>
  <si>
    <t>859306167</t>
  </si>
  <si>
    <t>3548309630</t>
  </si>
  <si>
    <t>628065370</t>
  </si>
  <si>
    <t>425724320</t>
  </si>
  <si>
    <t>202341050</t>
  </si>
  <si>
    <t>452820779</t>
  </si>
  <si>
    <t>19413547</t>
  </si>
  <si>
    <t>43326206</t>
  </si>
  <si>
    <t>515560532</t>
  </si>
  <si>
    <t>17267895</t>
  </si>
  <si>
    <t>498292637</t>
  </si>
  <si>
    <t>100603649</t>
  </si>
  <si>
    <t>4147205916</t>
  </si>
  <si>
    <t>30191659</t>
  </si>
  <si>
    <t>289209</t>
  </si>
  <si>
    <t>76122</t>
  </si>
  <si>
    <t>90681</t>
  </si>
  <si>
    <t>30466309</t>
  </si>
  <si>
    <t>437883446</t>
  </si>
  <si>
    <t>3224334</t>
  </si>
  <si>
    <t>16080</t>
  </si>
  <si>
    <t>19046</t>
  </si>
  <si>
    <t>2247</t>
  </si>
  <si>
    <t>124970</t>
  </si>
  <si>
    <t>DAVIE COUNTY CHAMBER OF COMMERCE</t>
  </si>
  <si>
    <t>385797</t>
  </si>
  <si>
    <t>MARGARET PIERCE</t>
  </si>
  <si>
    <t>CHERYL STEINKE</t>
  </si>
  <si>
    <t>FINANCE ACCT TECH</t>
  </si>
  <si>
    <t>7581226708</t>
  </si>
  <si>
    <t>2128693540</t>
  </si>
  <si>
    <t>20050900</t>
  </si>
  <si>
    <t>9729971148</t>
  </si>
  <si>
    <t>1284025230</t>
  </si>
  <si>
    <t>8445945918</t>
  </si>
  <si>
    <t>821776147</t>
  </si>
  <si>
    <t>462249083</t>
  </si>
  <si>
    <t>155359900</t>
  </si>
  <si>
    <t>17279760</t>
  </si>
  <si>
    <t>172639660</t>
  </si>
  <si>
    <t>104256450</t>
  </si>
  <si>
    <t>8722842028</t>
  </si>
  <si>
    <t>0.353</t>
  </si>
  <si>
    <t>30793916</t>
  </si>
  <si>
    <t>109992</t>
  </si>
  <si>
    <t>15202</t>
  </si>
  <si>
    <t>90217</t>
  </si>
  <si>
    <t>30828893</t>
  </si>
  <si>
    <t>434511588</t>
  </si>
  <si>
    <t>1426654</t>
  </si>
  <si>
    <t>12840</t>
  </si>
  <si>
    <t>60160</t>
  </si>
  <si>
    <t>7018</t>
  </si>
  <si>
    <t>67178</t>
  </si>
  <si>
    <t>1504048</t>
  </si>
  <si>
    <t>25040</t>
  </si>
  <si>
    <t>1479008</t>
  </si>
  <si>
    <t>watauga county dist u tourism and development</t>
  </si>
  <si>
    <t>571948</t>
  </si>
  <si>
    <t>TRACY SAMPLE</t>
  </si>
  <si>
    <t>TRACY.SAMPLE@CURRITUCKCOUNTYNC.GOV</t>
  </si>
  <si>
    <t>5431504500</t>
  </si>
  <si>
    <t>455995500</t>
  </si>
  <si>
    <t>5887500000</t>
  </si>
  <si>
    <t>245240315</t>
  </si>
  <si>
    <t>5642259685</t>
  </si>
  <si>
    <t>286926100</t>
  </si>
  <si>
    <t>227343930</t>
  </si>
  <si>
    <t>59582170</t>
  </si>
  <si>
    <t>254111579</t>
  </si>
  <si>
    <t>38127664</t>
  </si>
  <si>
    <t>292239243</t>
  </si>
  <si>
    <t>86205659</t>
  </si>
  <si>
    <t>206033584</t>
  </si>
  <si>
    <t>111973793</t>
  </si>
  <si>
    <t>5960267062</t>
  </si>
  <si>
    <t>27779234</t>
  </si>
  <si>
    <t>284980</t>
  </si>
  <si>
    <t>28498</t>
  </si>
  <si>
    <t>20132</t>
  </si>
  <si>
    <t>28072580</t>
  </si>
  <si>
    <t>297202391</t>
  </si>
  <si>
    <t>1434320</t>
  </si>
  <si>
    <t>115992</t>
  </si>
  <si>
    <t>26580</t>
  </si>
  <si>
    <t>12261</t>
  </si>
  <si>
    <t>154833</t>
  </si>
  <si>
    <t>11511034</t>
  </si>
  <si>
    <t>3790324</t>
  </si>
  <si>
    <t>768290</t>
  </si>
  <si>
    <t>1/10/2018</t>
  </si>
  <si>
    <t>3614571935</t>
  </si>
  <si>
    <t>438827087</t>
  </si>
  <si>
    <t>116440340</t>
  </si>
  <si>
    <t>4169839362</t>
  </si>
  <si>
    <t>435965922</t>
  </si>
  <si>
    <t>3733873440</t>
  </si>
  <si>
    <t>608178756</t>
  </si>
  <si>
    <t>382950808</t>
  </si>
  <si>
    <t>225227948</t>
  </si>
  <si>
    <t>332937568</t>
  </si>
  <si>
    <t>36084616</t>
  </si>
  <si>
    <t>24034475</t>
  </si>
  <si>
    <t>393056659</t>
  </si>
  <si>
    <t>16331187</t>
  </si>
  <si>
    <t>376725472</t>
  </si>
  <si>
    <t>156688576</t>
  </si>
  <si>
    <t>4267287488</t>
  </si>
  <si>
    <t>28554291</t>
  </si>
  <si>
    <t>36547</t>
  </si>
  <si>
    <t>29113</t>
  </si>
  <si>
    <t>28619951</t>
  </si>
  <si>
    <t>534705557</t>
  </si>
  <si>
    <t>3624696</t>
  </si>
  <si>
    <t>2555</t>
  </si>
  <si>
    <t>8250</t>
  </si>
  <si>
    <t>40019</t>
  </si>
  <si>
    <t>50824</t>
  </si>
  <si>
    <t>25306</t>
  </si>
  <si>
    <t>288928</t>
  </si>
  <si>
    <t>56069</t>
  </si>
  <si>
    <t>232859</t>
  </si>
  <si>
    <t>226378</t>
  </si>
  <si>
    <t>Mary C. Yow</t>
  </si>
  <si>
    <t>919-718-4661 #5420</t>
  </si>
  <si>
    <t>3489287342</t>
  </si>
  <si>
    <t>791324800</t>
  </si>
  <si>
    <t>312087900</t>
  </si>
  <si>
    <t>4592700042</t>
  </si>
  <si>
    <t>788932000</t>
  </si>
  <si>
    <t>3803768042</t>
  </si>
  <si>
    <t>285747700</t>
  </si>
  <si>
    <t>243657700</t>
  </si>
  <si>
    <t>42090000</t>
  </si>
  <si>
    <t>855238917</t>
  </si>
  <si>
    <t>25849563</t>
  </si>
  <si>
    <t>72619443</t>
  </si>
  <si>
    <t>953707923</t>
  </si>
  <si>
    <t>43173872</t>
  </si>
  <si>
    <t>910534051</t>
  </si>
  <si>
    <t>130019424</t>
  </si>
  <si>
    <t>4844321517</t>
  </si>
  <si>
    <t>38403309</t>
  </si>
  <si>
    <t>117733</t>
  </si>
  <si>
    <t>105604</t>
  </si>
  <si>
    <t>10979</t>
  </si>
  <si>
    <t>38615667</t>
  </si>
  <si>
    <t>465867810</t>
  </si>
  <si>
    <t>3748255</t>
  </si>
  <si>
    <t>4134</t>
  </si>
  <si>
    <t>84377</t>
  </si>
  <si>
    <t>245476</t>
  </si>
  <si>
    <t>192897</t>
  </si>
  <si>
    <t>Karen Jones</t>
  </si>
  <si>
    <t>(919) 545-8476</t>
  </si>
  <si>
    <t>(919) 545-8374</t>
  </si>
  <si>
    <t>karen.jones@chathamnc.org</t>
  </si>
  <si>
    <t>9193568416</t>
  </si>
  <si>
    <t>818179400</t>
  </si>
  <si>
    <t>110887949</t>
  </si>
  <si>
    <t>10122635765</t>
  </si>
  <si>
    <t>943346851</t>
  </si>
  <si>
    <t>9179288914</t>
  </si>
  <si>
    <t>1294076239</t>
  </si>
  <si>
    <t>888435796</t>
  </si>
  <si>
    <t>405640443</t>
  </si>
  <si>
    <t>426913077</t>
  </si>
  <si>
    <t>39883383</t>
  </si>
  <si>
    <t>26118917</t>
  </si>
  <si>
    <t>492915377</t>
  </si>
  <si>
    <t>22495574</t>
  </si>
  <si>
    <t>470419803</t>
  </si>
  <si>
    <t>208556944</t>
  </si>
  <si>
    <t>9858265661</t>
  </si>
  <si>
    <t>0.6281</t>
  </si>
  <si>
    <t>61857214</t>
  </si>
  <si>
    <t>60754</t>
  </si>
  <si>
    <t>46767</t>
  </si>
  <si>
    <t>61964735</t>
  </si>
  <si>
    <t>749825065</t>
  </si>
  <si>
    <t>4796186</t>
  </si>
  <si>
    <t>3765</t>
  </si>
  <si>
    <t>18240</t>
  </si>
  <si>
    <t>18381</t>
  </si>
  <si>
    <t>109813</t>
  </si>
  <si>
    <t>770199</t>
  </si>
  <si>
    <t>Kimberly Simpson</t>
  </si>
  <si>
    <t>9195600306</t>
  </si>
  <si>
    <t>9195600353</t>
  </si>
  <si>
    <t>9193286175</t>
  </si>
  <si>
    <t>Jryan@dconc.gov</t>
  </si>
  <si>
    <t>18698208397</t>
  </si>
  <si>
    <t>9503056841</t>
  </si>
  <si>
    <t>2078293023</t>
  </si>
  <si>
    <t>30279558261</t>
  </si>
  <si>
    <t>628843183</t>
  </si>
  <si>
    <t>29650715078</t>
  </si>
  <si>
    <t>342298956</t>
  </si>
  <si>
    <t>264362155</t>
  </si>
  <si>
    <t>77936801</t>
  </si>
  <si>
    <t>3620276207</t>
  </si>
  <si>
    <t>17287415</t>
  </si>
  <si>
    <t>39997116</t>
  </si>
  <si>
    <t>3677560738</t>
  </si>
  <si>
    <t>36571706</t>
  </si>
  <si>
    <t>3640989032</t>
  </si>
  <si>
    <t>575537361</t>
  </si>
  <si>
    <t>33867241471</t>
  </si>
  <si>
    <t>0.7679</t>
  </si>
  <si>
    <t>258711198</t>
  </si>
  <si>
    <t>1622922</t>
  </si>
  <si>
    <t>289060</t>
  </si>
  <si>
    <t>260623180</t>
  </si>
  <si>
    <t>2285586503</t>
  </si>
  <si>
    <t>15441945</t>
  </si>
  <si>
    <t>20298</t>
  </si>
  <si>
    <t>147960</t>
  </si>
  <si>
    <t>6233</t>
  </si>
  <si>
    <t>1372799</t>
  </si>
  <si>
    <t>1547290</t>
  </si>
  <si>
    <t>313395</t>
  </si>
  <si>
    <t>166505</t>
  </si>
  <si>
    <t>479900</t>
  </si>
  <si>
    <t>12796025</t>
  </si>
  <si>
    <t>4461343</t>
  </si>
  <si>
    <t>2814955</t>
  </si>
  <si>
    <t>5519727</t>
  </si>
  <si>
    <t>Visitors Bureau</t>
  </si>
  <si>
    <t>5991648</t>
  </si>
  <si>
    <t>828-697-4870</t>
  </si>
  <si>
    <t>dburgess@hendersoncountync.org</t>
  </si>
  <si>
    <t>10169215550</t>
  </si>
  <si>
    <t>2021385100</t>
  </si>
  <si>
    <t>315281700</t>
  </si>
  <si>
    <t>299853800</t>
  </si>
  <si>
    <t>Line 4 represents the value of properties that are located in mixed-use neighborhoods.</t>
  </si>
  <si>
    <t>12805736150</t>
  </si>
  <si>
    <t>1556834663</t>
  </si>
  <si>
    <t>11248901487</t>
  </si>
  <si>
    <t>534707050</t>
  </si>
  <si>
    <t>375996044</t>
  </si>
  <si>
    <t>158711006</t>
  </si>
  <si>
    <t>966615524</t>
  </si>
  <si>
    <t>117410872</t>
  </si>
  <si>
    <t>1084026396</t>
  </si>
  <si>
    <t>34381395</t>
  </si>
  <si>
    <t>1049645001</t>
  </si>
  <si>
    <t>271152631</t>
  </si>
  <si>
    <t>12569699119</t>
  </si>
  <si>
    <t>71256277</t>
  </si>
  <si>
    <t>435604</t>
  </si>
  <si>
    <t>185862</t>
  </si>
  <si>
    <t>538190</t>
  </si>
  <si>
    <t>71339553</t>
  </si>
  <si>
    <t>1066301190</t>
  </si>
  <si>
    <t>6050679</t>
  </si>
  <si>
    <t>19229</t>
  </si>
  <si>
    <t>49117</t>
  </si>
  <si>
    <t>54325</t>
  </si>
  <si>
    <t>1995757</t>
  </si>
  <si>
    <t>Henderson County Tourism Development Authority</t>
  </si>
  <si>
    <t>861300</t>
  </si>
  <si>
    <t>Rehnaye Talley</t>
  </si>
  <si>
    <t>1988837693</t>
  </si>
  <si>
    <t>109596916</t>
  </si>
  <si>
    <t>6662587</t>
  </si>
  <si>
    <t>2105097196</t>
  </si>
  <si>
    <t>140052188</t>
  </si>
  <si>
    <t>1965045008</t>
  </si>
  <si>
    <t>163951863</t>
  </si>
  <si>
    <t>118802881</t>
  </si>
  <si>
    <t>45148982</t>
  </si>
  <si>
    <t>30692640</t>
  </si>
  <si>
    <t>19262306</t>
  </si>
  <si>
    <t>*Last year I had only mobile homes and non-registered vehicles here - This year</t>
  </si>
  <si>
    <t>332150</t>
  </si>
  <si>
    <t>I added more classifications with less the "other" category.</t>
  </si>
  <si>
    <t>50287096</t>
  </si>
  <si>
    <t>101175</t>
  </si>
  <si>
    <t>50185921</t>
  </si>
  <si>
    <t>32813349</t>
  </si>
  <si>
    <t>2048044278</t>
  </si>
  <si>
    <t>0.38</t>
  </si>
  <si>
    <t>7777291</t>
  </si>
  <si>
    <t>23195</t>
  </si>
  <si>
    <t>889</t>
  </si>
  <si>
    <t>976</t>
  </si>
  <si>
    <t>7800399</t>
  </si>
  <si>
    <t>104543088</t>
  </si>
  <si>
    <t>392427</t>
  </si>
  <si>
    <t>5940</t>
  </si>
  <si>
    <t>31426</t>
  </si>
  <si>
    <t>4714</t>
  </si>
  <si>
    <t>26712</t>
  </si>
  <si>
    <t>CLAY COUNTY TRAVEL &amp; TOURISM</t>
  </si>
  <si>
    <t>133449</t>
  </si>
  <si>
    <t>1-3236-641-3379</t>
  </si>
  <si>
    <t>Greg Frenc</t>
  </si>
  <si>
    <t>28067856549</t>
  </si>
  <si>
    <t>14546547040</t>
  </si>
  <si>
    <t>3885544470</t>
  </si>
  <si>
    <t>770536440</t>
  </si>
  <si>
    <t>47270484499</t>
  </si>
  <si>
    <t>6703457099</t>
  </si>
  <si>
    <t>40567027400</t>
  </si>
  <si>
    <t>524475300</t>
  </si>
  <si>
    <t>448872235</t>
  </si>
  <si>
    <t>75603065</t>
  </si>
  <si>
    <t>4599354372</t>
  </si>
  <si>
    <t>108315753</t>
  </si>
  <si>
    <t>4707670125</t>
  </si>
  <si>
    <t>66195407</t>
  </si>
  <si>
    <t>4641474718</t>
  </si>
  <si>
    <t>1318902194</t>
  </si>
  <si>
    <t>46527404312</t>
  </si>
  <si>
    <t>0.7305</t>
  </si>
  <si>
    <t>339882710</t>
  </si>
  <si>
    <t>441886</t>
  </si>
  <si>
    <t>332378</t>
  </si>
  <si>
    <t>340656974</t>
  </si>
  <si>
    <t>4162629213</t>
  </si>
  <si>
    <t>31627588</t>
  </si>
  <si>
    <t>67367</t>
  </si>
  <si>
    <t>90625</t>
  </si>
  <si>
    <t>157992</t>
  </si>
  <si>
    <t>831812</t>
  </si>
  <si>
    <t>5782671</t>
  </si>
  <si>
    <t>57827</t>
  </si>
  <si>
    <t>1717453</t>
  </si>
  <si>
    <t>4007391</t>
  </si>
  <si>
    <t>5738432</t>
  </si>
  <si>
    <t>Hope Avery</t>
  </si>
  <si>
    <t>Tax Administrator/Assessor</t>
  </si>
  <si>
    <t>(252) 448-2546</t>
  </si>
  <si>
    <t>(252) 448-1080</t>
  </si>
  <si>
    <t>havery@jonescountync.gov</t>
  </si>
  <si>
    <t>797885273</t>
  </si>
  <si>
    <t>11861133</t>
  </si>
  <si>
    <t>809746406</t>
  </si>
  <si>
    <t>147597301</t>
  </si>
  <si>
    <t>662149105</t>
  </si>
  <si>
    <t>236208132</t>
  </si>
  <si>
    <t>133143316</t>
  </si>
  <si>
    <t>103064816</t>
  </si>
  <si>
    <t>49544852</t>
  </si>
  <si>
    <t>Moved additional businesses/farmers from residential pp to bpp in 2017</t>
  </si>
  <si>
    <t>9803094</t>
  </si>
  <si>
    <t>Moved additional businesses/farmer from residential pp to bpp in 2017</t>
  </si>
  <si>
    <t>59347946</t>
  </si>
  <si>
    <t>698306</t>
  </si>
  <si>
    <t>Accidently used the depreciated amount instead of actual exemption amount</t>
  </si>
  <si>
    <t>58649640</t>
  </si>
  <si>
    <t>46650943</t>
  </si>
  <si>
    <t>767449688</t>
  </si>
  <si>
    <t>6448103</t>
  </si>
  <si>
    <t>83680</t>
  </si>
  <si>
    <t>21958</t>
  </si>
  <si>
    <t>35536</t>
  </si>
  <si>
    <t>6518205</t>
  </si>
  <si>
    <t>89883101</t>
  </si>
  <si>
    <t>729659</t>
  </si>
  <si>
    <t>290</t>
  </si>
  <si>
    <t>1740</t>
  </si>
  <si>
    <t>2030</t>
  </si>
  <si>
    <t>159</t>
  </si>
  <si>
    <t>80712</t>
  </si>
  <si>
    <t xml:space="preserve"> ; Invalid District:Chapel Hill Carrboro City Schools</t>
  </si>
  <si>
    <t>Gary Donalson</t>
  </si>
  <si>
    <t>14016379255</t>
  </si>
  <si>
    <t>3131396415</t>
  </si>
  <si>
    <t>17147775670</t>
  </si>
  <si>
    <t>820660770</t>
  </si>
  <si>
    <t>16327114900</t>
  </si>
  <si>
    <t>1076790259</t>
  </si>
  <si>
    <t>740312311</t>
  </si>
  <si>
    <t>336477948</t>
  </si>
  <si>
    <t>417803261</t>
  </si>
  <si>
    <t>23289709</t>
  </si>
  <si>
    <t>441092970</t>
  </si>
  <si>
    <t>315583138</t>
  </si>
  <si>
    <t>17083791008</t>
  </si>
  <si>
    <t>0.8377</t>
  </si>
  <si>
    <t>143110917</t>
  </si>
  <si>
    <t>Chapel Hill Carrboro City Schools</t>
  </si>
  <si>
    <t>11102357207</t>
  </si>
  <si>
    <t>0.2018</t>
  </si>
  <si>
    <t>22404557</t>
  </si>
  <si>
    <t>1148657963</t>
  </si>
  <si>
    <t>9622308</t>
  </si>
  <si>
    <t>14156</t>
  </si>
  <si>
    <t>17156</t>
  </si>
  <si>
    <t>180865</t>
  </si>
  <si>
    <t>300600</t>
  </si>
  <si>
    <t>512777</t>
  </si>
  <si>
    <t>82783</t>
  </si>
  <si>
    <t>1492194</t>
  </si>
  <si>
    <t>Chapel Hill Orange County Vistor Bureau</t>
  </si>
  <si>
    <t>2540925</t>
  </si>
  <si>
    <t>REBECCA E GARLAND, MPA, CPA</t>
  </si>
  <si>
    <t>REBECCA E GARLAND MPA, CPA</t>
  </si>
  <si>
    <t>828-479-7988</t>
  </si>
  <si>
    <t>121508790</t>
  </si>
  <si>
    <t>9297950</t>
  </si>
  <si>
    <t>930636360</t>
  </si>
  <si>
    <t>1061443100</t>
  </si>
  <si>
    <t>59981790</t>
  </si>
  <si>
    <t>1001461310</t>
  </si>
  <si>
    <t>65968090</t>
  </si>
  <si>
    <t>42895570</t>
  </si>
  <si>
    <t>23072520</t>
  </si>
  <si>
    <t>21697209</t>
  </si>
  <si>
    <t>13010384</t>
  </si>
  <si>
    <t>34707593</t>
  </si>
  <si>
    <t>34491577</t>
  </si>
  <si>
    <t>1070660480</t>
  </si>
  <si>
    <t>6263364</t>
  </si>
  <si>
    <t>7672</t>
  </si>
  <si>
    <t>6271036</t>
  </si>
  <si>
    <t>77589148</t>
  </si>
  <si>
    <t>456482</t>
  </si>
  <si>
    <t>325</t>
  </si>
  <si>
    <t>4320</t>
  </si>
  <si>
    <t>596</t>
  </si>
  <si>
    <t>5241</t>
  </si>
  <si>
    <t>255312</t>
  </si>
  <si>
    <t>GRAHAM CO TOURISM DEV AUTH</t>
  </si>
  <si>
    <t>50559</t>
  </si>
  <si>
    <t>Julie Davis</t>
  </si>
  <si>
    <t>03/05/2018  REVISED COPY</t>
  </si>
  <si>
    <t>Judy Hickman</t>
  </si>
  <si>
    <t>828-356-2650</t>
  </si>
  <si>
    <t>828-356-2999</t>
  </si>
  <si>
    <t>judy.hickman@haywoodcountync.gov</t>
  </si>
  <si>
    <t>5554723226</t>
  </si>
  <si>
    <t>Reval year</t>
  </si>
  <si>
    <t>1051770030</t>
  </si>
  <si>
    <t>6606493256</t>
  </si>
  <si>
    <t>446393318</t>
  </si>
  <si>
    <t>6160099938</t>
  </si>
  <si>
    <t>570851900</t>
  </si>
  <si>
    <t>369463359</t>
  </si>
  <si>
    <t>201388541</t>
  </si>
  <si>
    <t>439307811</t>
  </si>
  <si>
    <t>47474313</t>
  </si>
  <si>
    <t>7544478</t>
  </si>
  <si>
    <t>494326602</t>
  </si>
  <si>
    <t>1836981</t>
  </si>
  <si>
    <t>492489621</t>
  </si>
  <si>
    <t>178362543</t>
  </si>
  <si>
    <t>6830952102</t>
  </si>
  <si>
    <t>39961070</t>
  </si>
  <si>
    <t>132496</t>
  </si>
  <si>
    <t>65945</t>
  </si>
  <si>
    <t>40159511</t>
  </si>
  <si>
    <t>595273457</t>
  </si>
  <si>
    <t>3435858</t>
  </si>
  <si>
    <t>34920</t>
  </si>
  <si>
    <t>31296</t>
  </si>
  <si>
    <t>1450906</t>
  </si>
  <si>
    <t>24509</t>
  </si>
  <si>
    <t>1426397</t>
  </si>
  <si>
    <t>Haywood County TDA</t>
  </si>
  <si>
    <t>718283</t>
  </si>
  <si>
    <t>919-989-5110</t>
  </si>
  <si>
    <t>919-989-5149</t>
  </si>
  <si>
    <t>919-989-5413</t>
  </si>
  <si>
    <t>11456120485</t>
  </si>
  <si>
    <t>1389550433</t>
  </si>
  <si>
    <t>688700443</t>
  </si>
  <si>
    <t>13534371361</t>
  </si>
  <si>
    <t>899282878</t>
  </si>
  <si>
    <t>12635088483</t>
  </si>
  <si>
    <t>1020670470</t>
  </si>
  <si>
    <t>784905670</t>
  </si>
  <si>
    <t>235764800</t>
  </si>
  <si>
    <t>1345151762</t>
  </si>
  <si>
    <t>96787039</t>
  </si>
  <si>
    <t>36564155</t>
  </si>
  <si>
    <t>1478502956</t>
  </si>
  <si>
    <t>1134051</t>
  </si>
  <si>
    <t>1477368905</t>
  </si>
  <si>
    <t>376548004</t>
  </si>
  <si>
    <t>14489005392</t>
  </si>
  <si>
    <t>113014005</t>
  </si>
  <si>
    <t>1112751</t>
  </si>
  <si>
    <t>197898</t>
  </si>
  <si>
    <t>114324654</t>
  </si>
  <si>
    <t>1786503245</t>
  </si>
  <si>
    <t>14122786</t>
  </si>
  <si>
    <t>5475</t>
  </si>
  <si>
    <t>74160</t>
  </si>
  <si>
    <t>79635</t>
  </si>
  <si>
    <t>839103.05</t>
  </si>
  <si>
    <t>41955</t>
  </si>
  <si>
    <t>797148</t>
  </si>
  <si>
    <t>839103</t>
  </si>
  <si>
    <t>2570174</t>
  </si>
  <si>
    <t>Sandy Brock</t>
  </si>
  <si>
    <t>252-358-7807</t>
  </si>
  <si>
    <t>252-358-0217</t>
  </si>
  <si>
    <t>sandy.brock@hertfordcountync.gov</t>
  </si>
  <si>
    <t>896344679</t>
  </si>
  <si>
    <t>379679024</t>
  </si>
  <si>
    <t>1276023703</t>
  </si>
  <si>
    <t>142573142</t>
  </si>
  <si>
    <t>1133450561</t>
  </si>
  <si>
    <t>200390351</t>
  </si>
  <si>
    <t>123731536</t>
  </si>
  <si>
    <t>76658815</t>
  </si>
  <si>
    <t>223605162</t>
  </si>
  <si>
    <t>10403805</t>
  </si>
  <si>
    <t>234008967</t>
  </si>
  <si>
    <t>155340</t>
  </si>
  <si>
    <t>233853627</t>
  </si>
  <si>
    <t>95699705</t>
  </si>
  <si>
    <t>1463003893</t>
  </si>
  <si>
    <t>12048138</t>
  </si>
  <si>
    <t>252473</t>
  </si>
  <si>
    <t>43076</t>
  </si>
  <si>
    <t>11717</t>
  </si>
  <si>
    <t>12331970</t>
  </si>
  <si>
    <t>165439664</t>
  </si>
  <si>
    <t>1408446</t>
  </si>
  <si>
    <t>1735</t>
  </si>
  <si>
    <t>2825</t>
  </si>
  <si>
    <t>5775</t>
  </si>
  <si>
    <t>10335</t>
  </si>
  <si>
    <t>33366</t>
  </si>
  <si>
    <t>48355</t>
  </si>
  <si>
    <t>75810</t>
  </si>
  <si>
    <t>Leslie Heidrick</t>
  </si>
  <si>
    <t>James Howden</t>
  </si>
  <si>
    <t>Assistant Finance Director</t>
  </si>
  <si>
    <t>704-216-8178</t>
  </si>
  <si>
    <t>james.howden@rowancountync.gov</t>
  </si>
  <si>
    <t>7727388984</t>
  </si>
  <si>
    <t>1439647015</t>
  </si>
  <si>
    <t>746486778</t>
  </si>
  <si>
    <t>9913522777</t>
  </si>
  <si>
    <t>932743079</t>
  </si>
  <si>
    <t>8980779698</t>
  </si>
  <si>
    <t>1121019099</t>
  </si>
  <si>
    <t>803839001</t>
  </si>
  <si>
    <t>317180098</t>
  </si>
  <si>
    <t>1258039013</t>
  </si>
  <si>
    <t>90939779</t>
  </si>
  <si>
    <t>75313724</t>
  </si>
  <si>
    <t>1424292516</t>
  </si>
  <si>
    <t>1273731</t>
  </si>
  <si>
    <t>1423018785</t>
  </si>
  <si>
    <t>741153450</t>
  </si>
  <si>
    <t>11144951933</t>
  </si>
  <si>
    <t>73777893</t>
  </si>
  <si>
    <t>59532</t>
  </si>
  <si>
    <t>90270</t>
  </si>
  <si>
    <t>73927695</t>
  </si>
  <si>
    <t>1159311063</t>
  </si>
  <si>
    <t>7680436</t>
  </si>
  <si>
    <t>4880</t>
  </si>
  <si>
    <t>50820</t>
  </si>
  <si>
    <t>19515</t>
  </si>
  <si>
    <t>75215</t>
  </si>
  <si>
    <t>64825</t>
  </si>
  <si>
    <t>30390</t>
  </si>
  <si>
    <t>95215</t>
  </si>
  <si>
    <t>420260</t>
  </si>
  <si>
    <t>4249</t>
  </si>
  <si>
    <t>416011</t>
  </si>
  <si>
    <t xml:space="preserve"> Rowan County TDA</t>
  </si>
  <si>
    <t>806472</t>
  </si>
  <si>
    <t>910-947-4101</t>
  </si>
  <si>
    <t>2/5/2018</t>
  </si>
  <si>
    <t>8149168660</t>
  </si>
  <si>
    <t>4982194064</t>
  </si>
  <si>
    <t>Higher do to "other"  used in line 4 in previous years is now commercial</t>
  </si>
  <si>
    <t>67041150</t>
  </si>
  <si>
    <t>13198403874</t>
  </si>
  <si>
    <t>2275879030</t>
  </si>
  <si>
    <t>10922524844</t>
  </si>
  <si>
    <t>937154840</t>
  </si>
  <si>
    <t>642597300</t>
  </si>
  <si>
    <t>294557540</t>
  </si>
  <si>
    <t>372148538</t>
  </si>
  <si>
    <t>53074093</t>
  </si>
  <si>
    <t>425222631</t>
  </si>
  <si>
    <t>37063595</t>
  </si>
  <si>
    <t>388159036</t>
  </si>
  <si>
    <t>195625858</t>
  </si>
  <si>
    <t>11506309738</t>
  </si>
  <si>
    <t>53950380</t>
  </si>
  <si>
    <t>82998</t>
  </si>
  <si>
    <t>80205</t>
  </si>
  <si>
    <t>460155</t>
  </si>
  <si>
    <t>53653428</t>
  </si>
  <si>
    <t>936760161</t>
  </si>
  <si>
    <t>4433776</t>
  </si>
  <si>
    <t>8895</t>
  </si>
  <si>
    <t>31800</t>
  </si>
  <si>
    <t>40695</t>
  </si>
  <si>
    <t>77429</t>
  </si>
  <si>
    <t>1579464</t>
  </si>
  <si>
    <t>25796</t>
  </si>
  <si>
    <t>1553668</t>
  </si>
  <si>
    <t>2/6/2018</t>
  </si>
  <si>
    <t>2627949425</t>
  </si>
  <si>
    <t>267465283</t>
  </si>
  <si>
    <t>35750520</t>
  </si>
  <si>
    <t>578729930</t>
  </si>
  <si>
    <t>3509895158</t>
  </si>
  <si>
    <t>736676401</t>
  </si>
  <si>
    <t>2773218757</t>
  </si>
  <si>
    <t>197566570</t>
  </si>
  <si>
    <t>122973870</t>
  </si>
  <si>
    <t>74592700</t>
  </si>
  <si>
    <t>84633958</t>
  </si>
  <si>
    <t>17514481</t>
  </si>
  <si>
    <t>4424904</t>
  </si>
  <si>
    <t>106573343</t>
  </si>
  <si>
    <t>221598</t>
  </si>
  <si>
    <t>106351745</t>
  </si>
  <si>
    <t>60686543</t>
  </si>
  <si>
    <t>2940257045</t>
  </si>
  <si>
    <t>15289336</t>
  </si>
  <si>
    <t>20788</t>
  </si>
  <si>
    <t>1143</t>
  </si>
  <si>
    <t>7834</t>
  </si>
  <si>
    <t>15303433</t>
  </si>
  <si>
    <t>242153813</t>
  </si>
  <si>
    <t>1274072</t>
  </si>
  <si>
    <t>4612</t>
  </si>
  <si>
    <t>366769</t>
  </si>
  <si>
    <t>11111</t>
  </si>
  <si>
    <t>355658</t>
  </si>
  <si>
    <t>276948</t>
  </si>
  <si>
    <t>252-793-2849</t>
  </si>
  <si>
    <t>swilkins@washconc.org</t>
  </si>
  <si>
    <t>418304650</t>
  </si>
  <si>
    <t>94166800</t>
  </si>
  <si>
    <t>14396320</t>
  </si>
  <si>
    <t>316618250</t>
  </si>
  <si>
    <t>843486020</t>
  </si>
  <si>
    <t>151252311</t>
  </si>
  <si>
    <t>692233709</t>
  </si>
  <si>
    <t>251666890</t>
  </si>
  <si>
    <t>139900580</t>
  </si>
  <si>
    <t>111766310</t>
  </si>
  <si>
    <t>64353028</t>
  </si>
  <si>
    <t>2854174</t>
  </si>
  <si>
    <t>7676945</t>
  </si>
  <si>
    <t>74884147</t>
  </si>
  <si>
    <t>70060</t>
  </si>
  <si>
    <t>74814087</t>
  </si>
  <si>
    <t>60297488</t>
  </si>
  <si>
    <t>827345284</t>
  </si>
  <si>
    <t>0.855</t>
  </si>
  <si>
    <t>7073802</t>
  </si>
  <si>
    <t>40962</t>
  </si>
  <si>
    <t>9528</t>
  </si>
  <si>
    <t>7931</t>
  </si>
  <si>
    <t>7116361</t>
  </si>
  <si>
    <t>95147471</t>
  </si>
  <si>
    <t>792540</t>
  </si>
  <si>
    <t>36447</t>
  </si>
  <si>
    <t>2580</t>
  </si>
  <si>
    <t>39027</t>
  </si>
  <si>
    <t>114300</t>
  </si>
  <si>
    <t>Washington County Travel &amp; Tourism</t>
  </si>
  <si>
    <t>117883</t>
  </si>
  <si>
    <t>Allison Snell</t>
  </si>
  <si>
    <t>2/11/2018</t>
  </si>
  <si>
    <t>asnell@nhcgov.com</t>
  </si>
  <si>
    <t>22849409525</t>
  </si>
  <si>
    <t>5389607200</t>
  </si>
  <si>
    <t>810687100</t>
  </si>
  <si>
    <t>114802018</t>
  </si>
  <si>
    <t>29164505843</t>
  </si>
  <si>
    <t>216111716</t>
  </si>
  <si>
    <t>28948394127</t>
  </si>
  <si>
    <t>190507300</t>
  </si>
  <si>
    <t>159219700</t>
  </si>
  <si>
    <t>31287600</t>
  </si>
  <si>
    <t>1585051927</t>
  </si>
  <si>
    <t>35329014</t>
  </si>
  <si>
    <t>370661087</t>
  </si>
  <si>
    <t>1991042028</t>
  </si>
  <si>
    <t>141550</t>
  </si>
  <si>
    <t>1990900478</t>
  </si>
  <si>
    <t>673709962</t>
  </si>
  <si>
    <t>31613004567</t>
  </si>
  <si>
    <t>180194126</t>
  </si>
  <si>
    <t>400855</t>
  </si>
  <si>
    <t>246619</t>
  </si>
  <si>
    <t>910337</t>
  </si>
  <si>
    <t>179931263</t>
  </si>
  <si>
    <t>2105772623</t>
  </si>
  <si>
    <t>11448610</t>
  </si>
  <si>
    <t>31264</t>
  </si>
  <si>
    <t>36351</t>
  </si>
  <si>
    <t>642274</t>
  </si>
  <si>
    <t>709889</t>
  </si>
  <si>
    <t>456655</t>
  </si>
  <si>
    <t>253987</t>
  </si>
  <si>
    <t>710642</t>
  </si>
  <si>
    <t>5724172</t>
  </si>
  <si>
    <t>3280285</t>
  </si>
  <si>
    <t>2443887</t>
  </si>
  <si>
    <t>New Hanover County Tourism and Development Authority</t>
  </si>
  <si>
    <t>2417633</t>
  </si>
  <si>
    <t>910.576.4311 ext 1330</t>
  </si>
  <si>
    <t>2266558787</t>
  </si>
  <si>
    <t>168696990</t>
  </si>
  <si>
    <t>174112550</t>
  </si>
  <si>
    <t>2609368327</t>
  </si>
  <si>
    <t>133547287</t>
  </si>
  <si>
    <t>2475821040</t>
  </si>
  <si>
    <t>222880763</t>
  </si>
  <si>
    <t>114212291</t>
  </si>
  <si>
    <t>108668472</t>
  </si>
  <si>
    <t>340982710</t>
  </si>
  <si>
    <t>30663747</t>
  </si>
  <si>
    <t>23202977</t>
  </si>
  <si>
    <t>394849434</t>
  </si>
  <si>
    <t>59064419</t>
  </si>
  <si>
    <t>335785015</t>
  </si>
  <si>
    <t>94218578</t>
  </si>
  <si>
    <t>2905824633</t>
  </si>
  <si>
    <t>17907962</t>
  </si>
  <si>
    <t>108122</t>
  </si>
  <si>
    <t>35023</t>
  </si>
  <si>
    <t>18051107</t>
  </si>
  <si>
    <t>239970392</t>
  </si>
  <si>
    <t>1502630</t>
  </si>
  <si>
    <t>1326</t>
  </si>
  <si>
    <t>10326</t>
  </si>
  <si>
    <t>722</t>
  </si>
  <si>
    <t>38629</t>
  </si>
  <si>
    <t>Montgomery County TDA</t>
  </si>
  <si>
    <t>452683</t>
  </si>
  <si>
    <t xml:space="preserve">Peggy Hyde </t>
  </si>
  <si>
    <t>1243687711</t>
  </si>
  <si>
    <t>209381716</t>
  </si>
  <si>
    <t>1463178097</t>
  </si>
  <si>
    <t>54916380</t>
  </si>
  <si>
    <t>1408261717</t>
  </si>
  <si>
    <t>68079820</t>
  </si>
  <si>
    <t>43086480</t>
  </si>
  <si>
    <t>24993340</t>
  </si>
  <si>
    <t>53257874</t>
  </si>
  <si>
    <t>2237603</t>
  </si>
  <si>
    <t>8716078</t>
  </si>
  <si>
    <t>64211555</t>
  </si>
  <si>
    <t>173673</t>
  </si>
  <si>
    <t>64037882</t>
  </si>
  <si>
    <t>71366578</t>
  </si>
  <si>
    <t>1543666177</t>
  </si>
  <si>
    <t>5781742</t>
  </si>
  <si>
    <t>259993</t>
  </si>
  <si>
    <t>397827</t>
  </si>
  <si>
    <t>5646733</t>
  </si>
  <si>
    <t>91514871</t>
  </si>
  <si>
    <t>333901</t>
  </si>
  <si>
    <t>9780</t>
  </si>
  <si>
    <t>839754</t>
  </si>
  <si>
    <t>25193</t>
  </si>
  <si>
    <t>814561</t>
  </si>
  <si>
    <t xml:space="preserve">SwainCounty Tourism &amp; Development </t>
  </si>
  <si>
    <t>102333</t>
  </si>
  <si>
    <t>2/9/2018</t>
  </si>
  <si>
    <t>549240769</t>
  </si>
  <si>
    <t>County Revaluation</t>
  </si>
  <si>
    <t>26094719</t>
  </si>
  <si>
    <t>1813610</t>
  </si>
  <si>
    <t>353257474</t>
  </si>
  <si>
    <t>930406572</t>
  </si>
  <si>
    <t>201628706</t>
  </si>
  <si>
    <t>728777866</t>
  </si>
  <si>
    <t>286158217</t>
  </si>
  <si>
    <t>187314156</t>
  </si>
  <si>
    <t>98844061</t>
  </si>
  <si>
    <t>34836929</t>
  </si>
  <si>
    <t>28361653</t>
  </si>
  <si>
    <t>63198582</t>
  </si>
  <si>
    <t>59700</t>
  </si>
  <si>
    <t>63138882</t>
  </si>
  <si>
    <t>31803806</t>
  </si>
  <si>
    <t>823720554</t>
  </si>
  <si>
    <t>6020407</t>
  </si>
  <si>
    <t>24757</t>
  </si>
  <si>
    <t>19964</t>
  </si>
  <si>
    <t>6027375</t>
  </si>
  <si>
    <t>98256601</t>
  </si>
  <si>
    <t>698498</t>
  </si>
  <si>
    <t>80</t>
  </si>
  <si>
    <t>1250</t>
  </si>
  <si>
    <t>1330</t>
  </si>
  <si>
    <t>60344</t>
  </si>
  <si>
    <t>2/14/2018</t>
  </si>
  <si>
    <t>Gwen Vaughn</t>
  </si>
  <si>
    <t>336-694-4193 ext. 205</t>
  </si>
  <si>
    <t>1585036552</t>
  </si>
  <si>
    <t>1481055</t>
  </si>
  <si>
    <t>1586517607</t>
  </si>
  <si>
    <t>242557730</t>
  </si>
  <si>
    <t>1343959877</t>
  </si>
  <si>
    <t>286693456</t>
  </si>
  <si>
    <t>219909251</t>
  </si>
  <si>
    <t>66784205</t>
  </si>
  <si>
    <t>35954209</t>
  </si>
  <si>
    <t>5458123</t>
  </si>
  <si>
    <t>8010245</t>
  </si>
  <si>
    <t>49422577</t>
  </si>
  <si>
    <t>103392</t>
  </si>
  <si>
    <t>49319185</t>
  </si>
  <si>
    <t>85036182</t>
  </si>
  <si>
    <t>1478315244</t>
  </si>
  <si>
    <t>0.7459</t>
  </si>
  <si>
    <t>11026753</t>
  </si>
  <si>
    <t>169312299</t>
  </si>
  <si>
    <t>1195700</t>
  </si>
  <si>
    <t>645</t>
  </si>
  <si>
    <t>5580</t>
  </si>
  <si>
    <t>6225</t>
  </si>
  <si>
    <t>85090</t>
  </si>
  <si>
    <t>2/12/2018</t>
  </si>
  <si>
    <t>1909895551</t>
  </si>
  <si>
    <t>200253220</t>
  </si>
  <si>
    <t>89709010</t>
  </si>
  <si>
    <t>2199857781</t>
  </si>
  <si>
    <t>278287101</t>
  </si>
  <si>
    <t>1921570680</t>
  </si>
  <si>
    <t>422186893</t>
  </si>
  <si>
    <t>239943365</t>
  </si>
  <si>
    <t>182243528</t>
  </si>
  <si>
    <t>384029709</t>
  </si>
  <si>
    <t>38720223</t>
  </si>
  <si>
    <t>17027089</t>
  </si>
  <si>
    <t>439777021</t>
  </si>
  <si>
    <t>1448877</t>
  </si>
  <si>
    <t>438328144</t>
  </si>
  <si>
    <t>159144661</t>
  </si>
  <si>
    <t>2519043485</t>
  </si>
  <si>
    <t>20603487</t>
  </si>
  <si>
    <t>52694</t>
  </si>
  <si>
    <t>26238</t>
  </si>
  <si>
    <t>20682419</t>
  </si>
  <si>
    <t>269008409</t>
  </si>
  <si>
    <t>2232450</t>
  </si>
  <si>
    <t>745</t>
  </si>
  <si>
    <t>146885</t>
  </si>
  <si>
    <t>Marie Wilson</t>
  </si>
  <si>
    <t>Bookkeeper</t>
  </si>
  <si>
    <t>mwilson@columbusco.org</t>
  </si>
  <si>
    <t>1599615100</t>
  </si>
  <si>
    <t>309892600</t>
  </si>
  <si>
    <t>71313300</t>
  </si>
  <si>
    <t>712191255</t>
  </si>
  <si>
    <t>2693012255</t>
  </si>
  <si>
    <t>313063200</t>
  </si>
  <si>
    <t>2379949055</t>
  </si>
  <si>
    <t>401994000</t>
  </si>
  <si>
    <t>157847900</t>
  </si>
  <si>
    <t>244146100</t>
  </si>
  <si>
    <t>822497334</t>
  </si>
  <si>
    <t>18193476</t>
  </si>
  <si>
    <t>11159782</t>
  </si>
  <si>
    <t>851850592</t>
  </si>
  <si>
    <t>1586880</t>
  </si>
  <si>
    <t>850263712</t>
  </si>
  <si>
    <t>183742147</t>
  </si>
  <si>
    <t>3413954914</t>
  </si>
  <si>
    <t>25975751</t>
  </si>
  <si>
    <t>1506691</t>
  </si>
  <si>
    <t>22404</t>
  </si>
  <si>
    <t>27504846</t>
  </si>
  <si>
    <t>413586747</t>
  </si>
  <si>
    <t>3392207</t>
  </si>
  <si>
    <t>20280</t>
  </si>
  <si>
    <t>20775</t>
  </si>
  <si>
    <t>26453</t>
  </si>
  <si>
    <t>138360</t>
  </si>
  <si>
    <t>Columbus County Travel &amp; Tourism</t>
  </si>
  <si>
    <t>237867</t>
  </si>
  <si>
    <t>Mark Logan</t>
  </si>
  <si>
    <t>9447398300</t>
  </si>
  <si>
    <t>2998204800</t>
  </si>
  <si>
    <t>1048833000</t>
  </si>
  <si>
    <t>13494436100</t>
  </si>
  <si>
    <t>1688692245</t>
  </si>
  <si>
    <t>11805743855</t>
  </si>
  <si>
    <t>362374500</t>
  </si>
  <si>
    <t>244409300</t>
  </si>
  <si>
    <t>117965200</t>
  </si>
  <si>
    <t>2498488578</t>
  </si>
  <si>
    <t>92981590</t>
  </si>
  <si>
    <t>126470</t>
  </si>
  <si>
    <t>2591596638</t>
  </si>
  <si>
    <t>280430</t>
  </si>
  <si>
    <t>2591316208</t>
  </si>
  <si>
    <t>846131001</t>
  </si>
  <si>
    <t>15243191064</t>
  </si>
  <si>
    <t>87637873</t>
  </si>
  <si>
    <t>470496</t>
  </si>
  <si>
    <t>97350</t>
  </si>
  <si>
    <t>88205719</t>
  </si>
  <si>
    <t>1407204471</t>
  </si>
  <si>
    <t>8182714</t>
  </si>
  <si>
    <t>8675</t>
  </si>
  <si>
    <t>26775</t>
  </si>
  <si>
    <t>35450</t>
  </si>
  <si>
    <t>117018</t>
  </si>
  <si>
    <t>1748</t>
  </si>
  <si>
    <t>118766</t>
  </si>
  <si>
    <t>708733</t>
  </si>
  <si>
    <t>DANNY.ISENHOUR@BUREKNC.ORG</t>
  </si>
  <si>
    <t>4414940556</t>
  </si>
  <si>
    <t>5296190556</t>
  </si>
  <si>
    <t>237872940</t>
  </si>
  <si>
    <t>5058317616</t>
  </si>
  <si>
    <t>131564655</t>
  </si>
  <si>
    <t>78435345</t>
  </si>
  <si>
    <t>581055063</t>
  </si>
  <si>
    <t>55944248</t>
  </si>
  <si>
    <t>636999311</t>
  </si>
  <si>
    <t>1254042</t>
  </si>
  <si>
    <t>635745269</t>
  </si>
  <si>
    <t>262245785</t>
  </si>
  <si>
    <t>5956308670</t>
  </si>
  <si>
    <t>0.695</t>
  </si>
  <si>
    <t>41396530</t>
  </si>
  <si>
    <t>21330</t>
  </si>
  <si>
    <t>74245</t>
  </si>
  <si>
    <t>41492105</t>
  </si>
  <si>
    <t>639827946</t>
  </si>
  <si>
    <t>4424450</t>
  </si>
  <si>
    <t>3560</t>
  </si>
  <si>
    <t>16960</t>
  </si>
  <si>
    <t>37326</t>
  </si>
  <si>
    <t>507498</t>
  </si>
  <si>
    <t>15206</t>
  </si>
  <si>
    <t>492292</t>
  </si>
  <si>
    <t>495568</t>
  </si>
  <si>
    <t>2/20/2018</t>
  </si>
  <si>
    <t>5963899277</t>
  </si>
  <si>
    <t>337339367</t>
  </si>
  <si>
    <t>6401238644</t>
  </si>
  <si>
    <t>311673651</t>
  </si>
  <si>
    <t>6089564993</t>
  </si>
  <si>
    <t>428749168</t>
  </si>
  <si>
    <t>259183434</t>
  </si>
  <si>
    <t>169565734</t>
  </si>
  <si>
    <t>135891211</t>
  </si>
  <si>
    <t>78413536</t>
  </si>
  <si>
    <t>214304747</t>
  </si>
  <si>
    <t>591438</t>
  </si>
  <si>
    <t>213713309</t>
  </si>
  <si>
    <t>136798243</t>
  </si>
  <si>
    <t>6440076545</t>
  </si>
  <si>
    <t>43974336</t>
  </si>
  <si>
    <t>141289</t>
  </si>
  <si>
    <t>32829</t>
  </si>
  <si>
    <t>102238</t>
  </si>
  <si>
    <t>44046216</t>
  </si>
  <si>
    <t>573863267.5</t>
  </si>
  <si>
    <t>3986525</t>
  </si>
  <si>
    <t>15646</t>
  </si>
  <si>
    <t>1096961</t>
  </si>
  <si>
    <t xml:space="preserve">Harry Smith </t>
  </si>
  <si>
    <t>Harry_Smith@onslowcountync.gov</t>
  </si>
  <si>
    <t>9912874497</t>
  </si>
  <si>
    <t>1886558006</t>
  </si>
  <si>
    <t>23348540</t>
  </si>
  <si>
    <t>288268915</t>
  </si>
  <si>
    <t>12111049958</t>
  </si>
  <si>
    <t>325314044</t>
  </si>
  <si>
    <t>11785735914</t>
  </si>
  <si>
    <t>167157950</t>
  </si>
  <si>
    <t>121110965</t>
  </si>
  <si>
    <t>426025883</t>
  </si>
  <si>
    <t>65638953</t>
  </si>
  <si>
    <t>76125352</t>
  </si>
  <si>
    <t>567790188</t>
  </si>
  <si>
    <t>17680807</t>
  </si>
  <si>
    <t>550109381</t>
  </si>
  <si>
    <t>315527205</t>
  </si>
  <si>
    <t>12651372500</t>
  </si>
  <si>
    <t>85396764</t>
  </si>
  <si>
    <t>226082</t>
  </si>
  <si>
    <t>85547</t>
  </si>
  <si>
    <t>85708393</t>
  </si>
  <si>
    <t>1284260286</t>
  </si>
  <si>
    <t>8825187</t>
  </si>
  <si>
    <t>9910</t>
  </si>
  <si>
    <t>254564</t>
  </si>
  <si>
    <t>88321</t>
  </si>
  <si>
    <t>342885</t>
  </si>
  <si>
    <t>1750386</t>
  </si>
  <si>
    <t>PATRICIA GALLOWAY</t>
  </si>
  <si>
    <t>JANET HOLT</t>
  </si>
  <si>
    <t>JANHOLT@CO.ROCKINGHAM.NC.US</t>
  </si>
  <si>
    <t>4386043436</t>
  </si>
  <si>
    <t>585543286</t>
  </si>
  <si>
    <t>329064342</t>
  </si>
  <si>
    <t>5300651064</t>
  </si>
  <si>
    <t>346026575</t>
  </si>
  <si>
    <t>4954624489</t>
  </si>
  <si>
    <t>440777409</t>
  </si>
  <si>
    <t>271898221</t>
  </si>
  <si>
    <t>168879188</t>
  </si>
  <si>
    <t>761397349</t>
  </si>
  <si>
    <t>53763708</t>
  </si>
  <si>
    <t>26123817</t>
  </si>
  <si>
    <t>841284874</t>
  </si>
  <si>
    <t>45162737</t>
  </si>
  <si>
    <t>796122137</t>
  </si>
  <si>
    <t>832705416</t>
  </si>
  <si>
    <t>6583452042</t>
  </si>
  <si>
    <t>45820826</t>
  </si>
  <si>
    <t>367891</t>
  </si>
  <si>
    <t>24514</t>
  </si>
  <si>
    <t>46213231</t>
  </si>
  <si>
    <t>759463292</t>
  </si>
  <si>
    <t>5313193</t>
  </si>
  <si>
    <t>30949</t>
  </si>
  <si>
    <t>363871</t>
  </si>
  <si>
    <t>4510</t>
  </si>
  <si>
    <t>138376</t>
  </si>
  <si>
    <t>220985</t>
  </si>
  <si>
    <t>403609</t>
  </si>
  <si>
    <t>2/21/2018</t>
  </si>
  <si>
    <t>1668346879</t>
  </si>
  <si>
    <t>2017 REVALUATION</t>
  </si>
  <si>
    <t>458376989</t>
  </si>
  <si>
    <t>19060923</t>
  </si>
  <si>
    <t>1730493481</t>
  </si>
  <si>
    <t>3876278272</t>
  </si>
  <si>
    <t>728937286</t>
  </si>
  <si>
    <t>3147340986</t>
  </si>
  <si>
    <t>884111700</t>
  </si>
  <si>
    <t>692035900</t>
  </si>
  <si>
    <t>192075800</t>
  </si>
  <si>
    <t>442204368</t>
  </si>
  <si>
    <t>63352335</t>
  </si>
  <si>
    <t>35212026</t>
  </si>
  <si>
    <t>540768729</t>
  </si>
  <si>
    <t>339425</t>
  </si>
  <si>
    <t>540429304</t>
  </si>
  <si>
    <t>144070311</t>
  </si>
  <si>
    <t>3831840601</t>
  </si>
  <si>
    <t>26631292</t>
  </si>
  <si>
    <t>166152</t>
  </si>
  <si>
    <t>62909</t>
  </si>
  <si>
    <t>133917</t>
  </si>
  <si>
    <t>26726436</t>
  </si>
  <si>
    <t>439360959</t>
  </si>
  <si>
    <t>3180805</t>
  </si>
  <si>
    <t>2530</t>
  </si>
  <si>
    <t>19500</t>
  </si>
  <si>
    <t>22030</t>
  </si>
  <si>
    <t>14674</t>
  </si>
  <si>
    <t>256508.72</t>
  </si>
  <si>
    <t>256509</t>
  </si>
  <si>
    <t>DUPLIN COUNTY TOURISM DEVELOPMENT AUTHORITY</t>
  </si>
  <si>
    <t>98488</t>
  </si>
  <si>
    <t>Chowan County Tax Administrator</t>
  </si>
  <si>
    <t>1/3/2018</t>
  </si>
  <si>
    <t>1060045735</t>
  </si>
  <si>
    <t>167905172</t>
  </si>
  <si>
    <t>23935990</t>
  </si>
  <si>
    <t>New Jimbo Jumbo Peanut Facility Constructed</t>
  </si>
  <si>
    <t>2905270</t>
  </si>
  <si>
    <t>1254792167</t>
  </si>
  <si>
    <t>115721056</t>
  </si>
  <si>
    <t>1139071111</t>
  </si>
  <si>
    <t>154288620</t>
  </si>
  <si>
    <t>102052860</t>
  </si>
  <si>
    <t>52235760</t>
  </si>
  <si>
    <t>101884453</t>
  </si>
  <si>
    <t>11553849</t>
  </si>
  <si>
    <t>7509652</t>
  </si>
  <si>
    <t>120947954</t>
  </si>
  <si>
    <t>2374</t>
  </si>
  <si>
    <t>120945580</t>
  </si>
  <si>
    <t>33875153</t>
  </si>
  <si>
    <t>1293891844</t>
  </si>
  <si>
    <t>9329952</t>
  </si>
  <si>
    <t>255159</t>
  </si>
  <si>
    <t>11369</t>
  </si>
  <si>
    <t>3024</t>
  </si>
  <si>
    <t>9593456</t>
  </si>
  <si>
    <t>133842048</t>
  </si>
  <si>
    <t>1012529</t>
  </si>
  <si>
    <t>6930</t>
  </si>
  <si>
    <t>7361</t>
  </si>
  <si>
    <t>165442</t>
  </si>
  <si>
    <t>4976</t>
  </si>
  <si>
    <t>160466</t>
  </si>
  <si>
    <t>TDA</t>
  </si>
  <si>
    <t>470691</t>
  </si>
  <si>
    <t>242406</t>
  </si>
  <si>
    <t>228285</t>
  </si>
  <si>
    <t>96312</t>
  </si>
  <si>
    <t>252 534-4461 Ext 160</t>
  </si>
  <si>
    <t>1007932975</t>
  </si>
  <si>
    <t>243515007</t>
  </si>
  <si>
    <t>54304571</t>
  </si>
  <si>
    <t>451299372</t>
  </si>
  <si>
    <t>1757051925</t>
  </si>
  <si>
    <t>301763989</t>
  </si>
  <si>
    <t>1455287936</t>
  </si>
  <si>
    <t>450951559</t>
  </si>
  <si>
    <t>271214889</t>
  </si>
  <si>
    <t>179736670</t>
  </si>
  <si>
    <t>264655636</t>
  </si>
  <si>
    <t>29307858</t>
  </si>
  <si>
    <t>15236023</t>
  </si>
  <si>
    <t>309199517</t>
  </si>
  <si>
    <t>962768</t>
  </si>
  <si>
    <t>308236749</t>
  </si>
  <si>
    <t>129789535</t>
  </si>
  <si>
    <t>1893314220</t>
  </si>
  <si>
    <t>16879537</t>
  </si>
  <si>
    <t>564792</t>
  </si>
  <si>
    <t>46795</t>
  </si>
  <si>
    <t>18156</t>
  </si>
  <si>
    <t>17472968</t>
  </si>
  <si>
    <t>153920950</t>
  </si>
  <si>
    <t>1436325</t>
  </si>
  <si>
    <t>3565</t>
  </si>
  <si>
    <t>4780</t>
  </si>
  <si>
    <t>68864</t>
  </si>
  <si>
    <t>2069</t>
  </si>
  <si>
    <t>66795</t>
  </si>
  <si>
    <t>Northampton County Tourism Development Authority</t>
  </si>
  <si>
    <t>128002</t>
  </si>
  <si>
    <t>12242898362</t>
  </si>
  <si>
    <t>1137063586</t>
  </si>
  <si>
    <t>35910900</t>
  </si>
  <si>
    <t>173209587</t>
  </si>
  <si>
    <t>13589082435</t>
  </si>
  <si>
    <t>187899150</t>
  </si>
  <si>
    <t>13401183285</t>
  </si>
  <si>
    <t>173212587</t>
  </si>
  <si>
    <t>112602103</t>
  </si>
  <si>
    <t>60610484</t>
  </si>
  <si>
    <t>198213546</t>
  </si>
  <si>
    <t>86726436</t>
  </si>
  <si>
    <t>309068257</t>
  </si>
  <si>
    <t>594008239</t>
  </si>
  <si>
    <t>1192046</t>
  </si>
  <si>
    <t>592816193</t>
  </si>
  <si>
    <t>145921774</t>
  </si>
  <si>
    <t>14139921252</t>
  </si>
  <si>
    <t>43833756</t>
  </si>
  <si>
    <t>31391</t>
  </si>
  <si>
    <t>380</t>
  </si>
  <si>
    <t>151880</t>
  </si>
  <si>
    <t>43713647</t>
  </si>
  <si>
    <t>215778055</t>
  </si>
  <si>
    <t>670231</t>
  </si>
  <si>
    <t>9260</t>
  </si>
  <si>
    <t>41220</t>
  </si>
  <si>
    <t>50480</t>
  </si>
  <si>
    <t>73798</t>
  </si>
  <si>
    <t>7029734</t>
  </si>
  <si>
    <t>3555016</t>
  </si>
  <si>
    <t>3474718</t>
  </si>
  <si>
    <t>Carteret County Tourism Authority</t>
  </si>
  <si>
    <t>1459757</t>
  </si>
  <si>
    <t>TAMMY WYLIE</t>
  </si>
  <si>
    <t>COUNTY ASSESSOR</t>
  </si>
  <si>
    <t>828-652-7121</t>
  </si>
  <si>
    <t>02/28/2018 (CORRECTED COPY)</t>
  </si>
  <si>
    <t>2494501626</t>
  </si>
  <si>
    <t>238452663</t>
  </si>
  <si>
    <t>100628496</t>
  </si>
  <si>
    <t>2833582785</t>
  </si>
  <si>
    <t>185794125</t>
  </si>
  <si>
    <t>2647788660</t>
  </si>
  <si>
    <t>110294630</t>
  </si>
  <si>
    <t>57006000</t>
  </si>
  <si>
    <t>53288630</t>
  </si>
  <si>
    <t>555050345</t>
  </si>
  <si>
    <t>11989285</t>
  </si>
  <si>
    <t>LINES 11 - 16:  HAD NUMEROUS DISCOVERIES THAT WERE INCORRECT,</t>
  </si>
  <si>
    <t>35245100</t>
  </si>
  <si>
    <t>SO HAD TO RELEASE THE INCORRECT BILL AND DO NEW DISCOVERIES</t>
  </si>
  <si>
    <t>602284730</t>
  </si>
  <si>
    <t>FOR THE CORRECT AMOUNT.</t>
  </si>
  <si>
    <t>96196263</t>
  </si>
  <si>
    <t>506088467</t>
  </si>
  <si>
    <t>227219596</t>
  </si>
  <si>
    <t>3381096723</t>
  </si>
  <si>
    <t>17328421</t>
  </si>
  <si>
    <t>2233430</t>
  </si>
  <si>
    <t>117193</t>
  </si>
  <si>
    <t>1067202</t>
  </si>
  <si>
    <t>18611842</t>
  </si>
  <si>
    <t>358271862</t>
  </si>
  <si>
    <t>1970495</t>
  </si>
  <si>
    <t>280</t>
  </si>
  <si>
    <t>9830</t>
  </si>
  <si>
    <t>10110</t>
  </si>
  <si>
    <t>495109</t>
  </si>
  <si>
    <t>14861</t>
  </si>
  <si>
    <t>480248</t>
  </si>
  <si>
    <t>364364</t>
  </si>
  <si>
    <t>Linda Basnight</t>
  </si>
  <si>
    <t>252 926 4188</t>
  </si>
  <si>
    <t>3/1/2018</t>
  </si>
  <si>
    <t>1407559892</t>
  </si>
  <si>
    <t>176126672</t>
  </si>
  <si>
    <t>1583686564</t>
  </si>
  <si>
    <t>752653456</t>
  </si>
  <si>
    <t>831033108</t>
  </si>
  <si>
    <t>314332076</t>
  </si>
  <si>
    <t>198435235</t>
  </si>
  <si>
    <t>115896841</t>
  </si>
  <si>
    <t>51592985</t>
  </si>
  <si>
    <t>755707</t>
  </si>
  <si>
    <t>52348692</t>
  </si>
  <si>
    <t>32266695</t>
  </si>
  <si>
    <t>915648495</t>
  </si>
  <si>
    <t>6684236</t>
  </si>
  <si>
    <t>48299067</t>
  </si>
  <si>
    <t>323346</t>
  </si>
  <si>
    <t>810</t>
  </si>
  <si>
    <t>90</t>
  </si>
  <si>
    <t>900</t>
  </si>
  <si>
    <t>433673</t>
  </si>
  <si>
    <t>Ocracoke/Mainland Hyde County Occupancy Tax Board</t>
  </si>
  <si>
    <t>60119</t>
  </si>
  <si>
    <t>Silas Keith Faulkner</t>
  </si>
  <si>
    <t>Tax Database Administrator/Supervisor</t>
  </si>
  <si>
    <t>6326976020</t>
  </si>
  <si>
    <t>604853900</t>
  </si>
  <si>
    <t>218841250</t>
  </si>
  <si>
    <t>826365480</t>
  </si>
  <si>
    <t>7977036650</t>
  </si>
  <si>
    <t>1105858632</t>
  </si>
  <si>
    <t>6871178018</t>
  </si>
  <si>
    <t>796177120</t>
  </si>
  <si>
    <t>646909870</t>
  </si>
  <si>
    <t>149267250</t>
  </si>
  <si>
    <t>323257663</t>
  </si>
  <si>
    <t>40435864</t>
  </si>
  <si>
    <t>363693527</t>
  </si>
  <si>
    <t>178220</t>
  </si>
  <si>
    <t>363515307</t>
  </si>
  <si>
    <t>201237625</t>
  </si>
  <si>
    <t>7435930950</t>
  </si>
  <si>
    <t>57565339</t>
  </si>
  <si>
    <t>142143</t>
  </si>
  <si>
    <t>13973</t>
  </si>
  <si>
    <t>1791820</t>
  </si>
  <si>
    <t>55929635</t>
  </si>
  <si>
    <t>1217417987</t>
  </si>
  <si>
    <t>0.0002</t>
  </si>
  <si>
    <t>244015</t>
  </si>
  <si>
    <t>922930417</t>
  </si>
  <si>
    <t>7039888</t>
  </si>
  <si>
    <t>1032752</t>
  </si>
  <si>
    <t>1289495915</t>
  </si>
  <si>
    <t>661297000</t>
  </si>
  <si>
    <t>72247359</t>
  </si>
  <si>
    <t>2023040274</t>
  </si>
  <si>
    <t>157184146</t>
  </si>
  <si>
    <t>1865856128</t>
  </si>
  <si>
    <t>195028481</t>
  </si>
  <si>
    <t>106830190</t>
  </si>
  <si>
    <t>88198291</t>
  </si>
  <si>
    <t>298327461</t>
  </si>
  <si>
    <t>36631923</t>
  </si>
  <si>
    <t>FARM</t>
  </si>
  <si>
    <t>334959384</t>
  </si>
  <si>
    <t>784236186</t>
  </si>
  <si>
    <t>2985051698</t>
  </si>
  <si>
    <t>17393072</t>
  </si>
  <si>
    <t>6267155</t>
  </si>
  <si>
    <t>22452</t>
  </si>
  <si>
    <t>23637775</t>
  </si>
  <si>
    <t>319259387</t>
  </si>
  <si>
    <t>2555436</t>
  </si>
  <si>
    <t>1835</t>
  </si>
  <si>
    <t>5314</t>
  </si>
  <si>
    <t>7149</t>
  </si>
  <si>
    <t>25748</t>
  </si>
  <si>
    <t>353996</t>
  </si>
  <si>
    <t>176998</t>
  </si>
  <si>
    <t>146832</t>
  </si>
  <si>
    <t>3/20/2018</t>
  </si>
  <si>
    <t>3100354453</t>
  </si>
  <si>
    <t>279924483</t>
  </si>
  <si>
    <t>157567079</t>
  </si>
  <si>
    <t>3537846015</t>
  </si>
  <si>
    <t>413785494</t>
  </si>
  <si>
    <t>3124060521</t>
  </si>
  <si>
    <t>555878288</t>
  </si>
  <si>
    <t>324697482</t>
  </si>
  <si>
    <t>231180806</t>
  </si>
  <si>
    <t>468002874</t>
  </si>
  <si>
    <t>40874241</t>
  </si>
  <si>
    <t>6376468</t>
  </si>
  <si>
    <t>515253583</t>
  </si>
  <si>
    <t>139818978</t>
  </si>
  <si>
    <t>3779133082</t>
  </si>
  <si>
    <t>36140721</t>
  </si>
  <si>
    <t>38035</t>
  </si>
  <si>
    <t>36178756</t>
  </si>
  <si>
    <t>480113676</t>
  </si>
  <si>
    <t>4304366</t>
  </si>
  <si>
    <t>2985</t>
  </si>
  <si>
    <t>1380</t>
  </si>
  <si>
    <t>236259</t>
  </si>
  <si>
    <t>3544</t>
  </si>
  <si>
    <t>232715</t>
  </si>
  <si>
    <t>Granville County TDA</t>
  </si>
  <si>
    <t>524205</t>
  </si>
  <si>
    <t>Bobby R  Parker</t>
  </si>
  <si>
    <t>252-946-7981</t>
  </si>
  <si>
    <t>Febuary 09/2018</t>
  </si>
  <si>
    <t>Bobby R. Parker</t>
  </si>
  <si>
    <t>Beaufort County Assessor</t>
  </si>
  <si>
    <t>bobby.parker@co.beaufort. nc.us</t>
  </si>
  <si>
    <t>3949433815</t>
  </si>
  <si>
    <t>855230194</t>
  </si>
  <si>
    <t>4804664009</t>
  </si>
  <si>
    <t>660483441</t>
  </si>
  <si>
    <t>4144180568</t>
  </si>
  <si>
    <t>525015010</t>
  </si>
  <si>
    <t>262859886</t>
  </si>
  <si>
    <t>262155124</t>
  </si>
  <si>
    <t>1197834475</t>
  </si>
  <si>
    <t>63330424</t>
  </si>
  <si>
    <t>1261164899</t>
  </si>
  <si>
    <t>110180819</t>
  </si>
  <si>
    <t>5515526286</t>
  </si>
  <si>
    <t>30335395</t>
  </si>
  <si>
    <t>35805</t>
  </si>
  <si>
    <t>30371200</t>
  </si>
  <si>
    <t>439382401</t>
  </si>
  <si>
    <t>2442806</t>
  </si>
  <si>
    <t>2745</t>
  </si>
  <si>
    <t>27416</t>
  </si>
  <si>
    <t>297540</t>
  </si>
  <si>
    <t>Imports into tblCountys_TR1_Districts</t>
  </si>
  <si>
    <t>Imports into tblCountys_TR1_Munis</t>
  </si>
  <si>
    <t>OK, imports into tblCounties_TR1</t>
  </si>
  <si>
    <t>What's the source for these fields?</t>
  </si>
  <si>
    <t>AFTER SELECTING YOUR COUNTY,  PROCEED TO THE "COVER" AND PROVIDE THE CONTACT INFORMATION FOR YOUR COUNTY.</t>
  </si>
  <si>
    <t xml:space="preserve">Levies reported in Section B, plus district levies reported in sections D &amp; E, and classified registered motor vehicle levies reported </t>
  </si>
  <si>
    <t xml:space="preserve"> in Sections F &amp; G, will be used in revenue distribution calculations based on Ad Valorem Levies.  Omit Cents.</t>
  </si>
  <si>
    <t>TOWN OF BELWOOD-M00734</t>
  </si>
  <si>
    <t>TOWN OF PATTERSON SPRINGS-M00730</t>
  </si>
  <si>
    <t>BETHLEHEM RESCUE SERVICE DIST.-D01516</t>
  </si>
  <si>
    <t>EDENTON RURAL FD - F01-D01498</t>
  </si>
  <si>
    <t>ROCKY HOCK FD - F02-D01496</t>
  </si>
  <si>
    <t>COLLETTSVILLE RESCUE SERVICE DIST.-D01513</t>
  </si>
  <si>
    <t>GAMEWELL RESCUE SERVICE DIST.-D01510</t>
  </si>
  <si>
    <t>GUNPOWDER RESCUE SERVICE DIST.-D01517</t>
  </si>
  <si>
    <t>KINGS CREEK RESCUE SERVICE DIST.-D01515</t>
  </si>
  <si>
    <t>LITTLE RIVER RESCUE SERVICE DIST.-D01511</t>
  </si>
  <si>
    <t>NORTH CALDWELL RESCUE SERVICE DIST.-D01518</t>
  </si>
  <si>
    <t>NORTH CATAWBA RESCUE SERVICE DIST.-D01507</t>
  </si>
  <si>
    <t>PATTERSON RESCUE SERVICE DIST.-D01512</t>
  </si>
  <si>
    <t>SAWMILLS RURAL RESCUE SERVICE DIST.-D01508</t>
  </si>
  <si>
    <t>SOUTH CALDWELL RESCUE SERVICE DIST.-D01519</t>
  </si>
  <si>
    <t>VALMEAD/LOWER CREEK RESCUE SREVICE DIST.-D01509</t>
  </si>
  <si>
    <t>YADKIN VALLEY RESCUE SERVICE DIST-D01514</t>
  </si>
  <si>
    <t>COROLLA FIRE PROTECTION DISTRICT-D01525</t>
  </si>
  <si>
    <t>SOUTHEAST FD-D00427</t>
  </si>
  <si>
    <t>SOUTHEAST FPSD-D01338</t>
  </si>
  <si>
    <t>STOKESDALE FD-D00429</t>
  </si>
  <si>
    <t>STOKESDALE FPSD-D01339</t>
  </si>
  <si>
    <t>SUMMERFIELD FD-D00428</t>
  </si>
  <si>
    <t>SUMMERFIELD FPSD-D01340</t>
  </si>
  <si>
    <t>WHITSETT FD-D00430</t>
  </si>
  <si>
    <t>WHITSETT FPSD-D01341</t>
  </si>
  <si>
    <t>ABERDEEN FD-D01495</t>
  </si>
  <si>
    <t>WAYNESVILLE RURAL FD #2-D01499</t>
  </si>
  <si>
    <t>WAYNESVILLE RURAL FD #3-D01500</t>
  </si>
  <si>
    <t>WAYNESVILLE RURAL FD #4-D01501</t>
  </si>
  <si>
    <t>WAYNESVILLE RURAL FD #5-D01502</t>
  </si>
  <si>
    <t>WAYNESVILLE RURAL FD #6-D01503</t>
  </si>
  <si>
    <t>MAYSVILLE FD-D01521</t>
  </si>
  <si>
    <t>GRIFTON/HUGO FD-D00567</t>
  </si>
  <si>
    <t>APPLE MOUNTAIN FD-D01494</t>
  </si>
  <si>
    <t>HIGH ROCK ACRES fka BLACK MOUNTAIN FD-D01455</t>
  </si>
  <si>
    <t>COUNTY FIRE SERVICE-D01520</t>
  </si>
  <si>
    <t>BLUE RIDGE FD-D01505</t>
  </si>
  <si>
    <t>DANA FD-D01506</t>
  </si>
  <si>
    <t>EDNEYVILLE FD-D01504</t>
  </si>
  <si>
    <t>TRYON FD-D00715</t>
  </si>
  <si>
    <t>Pages 4 and 5 used look up formulas to populate the pertinent fields with these districts.  These districts must be updated each year, and the formulas need to be reviewed to be certain that the cell ranges are correct, and the fields populate.  School districts must be remove from the main section and added to the green and blue sections.</t>
  </si>
  <si>
    <t>I updated this form, but don think it is being used in any capacity.</t>
  </si>
  <si>
    <t>MSNEW HANOVER</t>
  </si>
  <si>
    <t>NEW BERN MUNICIPAL SERVICE DIST-M00539</t>
  </si>
  <si>
    <t>CENTRAL BUSINESS MSD-M00731</t>
  </si>
  <si>
    <t>RESCUE READINESS-M00733</t>
  </si>
  <si>
    <t>DUNLEATH HISTORPC DIST fka AYCOCK HIST DIST-M00544</t>
  </si>
  <si>
    <t>POLICE SERVICE A-CHARLOTTE-D01528</t>
  </si>
  <si>
    <t>POLICE SERVICE B-CORNELIUS-D01530</t>
  </si>
  <si>
    <t>POLICE SERVICE C-DAVIDSON-D01529</t>
  </si>
  <si>
    <t>POLICE SERVICE D-HUNTERSVILLE-D01527</t>
  </si>
  <si>
    <t>POLICE SERVICE E-PINEVILLE-D01533</t>
  </si>
  <si>
    <t>POLICE SERVICE F-MINT HILL-D01532</t>
  </si>
  <si>
    <t>FORSYTH COUNTY FSD-D01534</t>
  </si>
  <si>
    <t>CAROVA BEACH ROAD WATERSHED DIST-D01536</t>
  </si>
  <si>
    <t>KNOTTS ISLAND FPDS-D01535</t>
  </si>
  <si>
    <t>NAGS HEAD TOWN MSD-M00701</t>
  </si>
  <si>
    <t>DUCK  MSD A (SOUND TO OCEAN)-M00693</t>
  </si>
  <si>
    <t>DUCK MSD B (OCEAN FRONT)-M00694</t>
  </si>
  <si>
    <t>KILL DEVIL HILLS MSD-M00697</t>
  </si>
  <si>
    <t>KITTY HAWK TOWN MSD-M00699</t>
  </si>
  <si>
    <t>NASHVILLE SERV DIST-M00714</t>
  </si>
  <si>
    <t>WADEVILLE FD-D01524</t>
  </si>
  <si>
    <t>CASWELL FIRE SERV DIS-D01526</t>
  </si>
  <si>
    <r>
      <t>(omit cents)</t>
    </r>
    <r>
      <rPr>
        <b/>
        <sz val="9"/>
        <color rgb="FFFF0000"/>
        <rFont val="Arial"/>
        <family val="2"/>
      </rPr>
      <t>*</t>
    </r>
  </si>
  <si>
    <t>CHERRY LANE FD-D01540</t>
  </si>
  <si>
    <t>GLADE CREEK FD-D01541</t>
  </si>
  <si>
    <t>PINEY CREEK FD-D01543</t>
  </si>
  <si>
    <t>LAUREL SPRINGS FD-D01544</t>
  </si>
  <si>
    <t>SPARTA FD-D01542</t>
  </si>
  <si>
    <t>SOUTH RIVER RESCUE-D01560</t>
  </si>
  <si>
    <t>CHINQUAPIN FD-D01560</t>
  </si>
  <si>
    <t>DUPLIN PENDER FD-D01561</t>
  </si>
  <si>
    <t>FOUNTAINTOWN FD-D01562</t>
  </si>
  <si>
    <t>GOSHEN FD-D01563</t>
  </si>
  <si>
    <t>GREENEVERS FD-D01564</t>
  </si>
  <si>
    <t>LYMAN FD-D01565</t>
  </si>
  <si>
    <t>NORTH DUPLIN FD-D01566</t>
  </si>
  <si>
    <t>POTTERS HILL FD-D01567</t>
  </si>
  <si>
    <t>ROSEMARY FD-D01569</t>
  </si>
  <si>
    <t>TEACHEY FD-D01572</t>
  </si>
  <si>
    <t>WAYLIN FD-D01573</t>
  </si>
  <si>
    <t>ALL COUNTY FD-D01545</t>
  </si>
  <si>
    <t>JORDANS CHAPEL FD-D01538</t>
  </si>
  <si>
    <t>SMITHS CHAPEL FD-D01539</t>
  </si>
  <si>
    <t>ALLENS CROSSROADS FD-D01555</t>
  </si>
  <si>
    <t>BAKERS FD-D01552</t>
  </si>
  <si>
    <t>BEAVER LN FD-D01551</t>
  </si>
  <si>
    <t>FAIRVIEW FD-D01549</t>
  </si>
  <si>
    <t>GRIFFITH ROAD FD-D01547</t>
  </si>
  <si>
    <t>JACKSON FD-D01556</t>
  </si>
  <si>
    <t>LANES CREEK FD-D01557</t>
  </si>
  <si>
    <t>NEW SALEM FD-D01550</t>
  </si>
  <si>
    <t>PROVIDENCE FD-D01559</t>
  </si>
  <si>
    <t>SANDY RIDGE FD-D01558</t>
  </si>
  <si>
    <t>STACK ROAD FD-D01548</t>
  </si>
  <si>
    <t>UNIONVILLE FD-D01553</t>
  </si>
  <si>
    <t>WINGATE FD-D01554</t>
  </si>
  <si>
    <t>54 East FD-D00013</t>
  </si>
  <si>
    <t>ADVANCE FD-D01574</t>
  </si>
  <si>
    <t>ADVANCE RURAL FIRE PROTECTION-D01523</t>
  </si>
  <si>
    <t>COOLEEMEE FD-D01575</t>
  </si>
  <si>
    <t>CORNATZER-DULIN FD-D01576</t>
  </si>
  <si>
    <t>COUNTY LINE FD-D01577</t>
  </si>
  <si>
    <t>COURTNEY (YADKIN &amp; DAVIE) FD-D01578</t>
  </si>
  <si>
    <t>FARMINGTON FD-D01580</t>
  </si>
  <si>
    <t>FORK FD-D01581</t>
  </si>
  <si>
    <t>JERUSALEM FD-D01582</t>
  </si>
  <si>
    <t>LONE HICKORY (YADKIN &amp; DAVIE) FD-D01583</t>
  </si>
  <si>
    <t>MOCKSVILLE FD-D01584</t>
  </si>
  <si>
    <t>SCOTCH IRISH (ROWAN &amp; DAVIE) FD-D01585</t>
  </si>
  <si>
    <t>SHEFFIELD CALAHALN FD-D01586</t>
  </si>
  <si>
    <t>SMITH GROVE FD-D01587</t>
  </si>
  <si>
    <t>WILLIAM R. DAVIE FD-D01588</t>
  </si>
  <si>
    <t>BUXTON MSD-D01490</t>
  </si>
  <si>
    <t>MIDDLE SWAMP SERVICE DISTRICT-D01537</t>
  </si>
  <si>
    <t>Yes</t>
  </si>
  <si>
    <t>No</t>
  </si>
  <si>
    <t>a</t>
  </si>
  <si>
    <t>b</t>
  </si>
  <si>
    <t>c</t>
  </si>
  <si>
    <t>d</t>
  </si>
  <si>
    <t>e</t>
  </si>
  <si>
    <t>f</t>
  </si>
  <si>
    <t>g</t>
  </si>
  <si>
    <t>h</t>
  </si>
  <si>
    <t>i</t>
  </si>
  <si>
    <t>j</t>
  </si>
  <si>
    <t>k</t>
  </si>
  <si>
    <t>l</t>
  </si>
  <si>
    <t>m</t>
  </si>
  <si>
    <t xml:space="preserve">n </t>
  </si>
  <si>
    <t>o</t>
  </si>
  <si>
    <t>p</t>
  </si>
  <si>
    <t>q</t>
  </si>
  <si>
    <t>r</t>
  </si>
  <si>
    <t>s</t>
  </si>
  <si>
    <t>t</t>
  </si>
  <si>
    <t>u</t>
  </si>
  <si>
    <t>v</t>
  </si>
  <si>
    <t>w</t>
  </si>
  <si>
    <t>y</t>
  </si>
  <si>
    <t>z</t>
  </si>
  <si>
    <r>
      <t>Indicate if the county bills</t>
    </r>
    <r>
      <rPr>
        <b/>
        <sz val="8"/>
        <color rgb="FFFF0000"/>
        <rFont val="Arial"/>
        <family val="2"/>
      </rPr>
      <t xml:space="preserve"> </t>
    </r>
    <r>
      <rPr>
        <b/>
        <u/>
        <sz val="8"/>
        <color rgb="FFFF0000"/>
        <rFont val="Arial"/>
        <family val="2"/>
      </rPr>
      <t>general property tax</t>
    </r>
    <r>
      <rPr>
        <sz val="8"/>
        <color rgb="FFFF0000"/>
        <rFont val="Arial"/>
        <family val="2"/>
      </rPr>
      <t xml:space="preserve"> levies for these municipalities? (yes or no)</t>
    </r>
  </si>
  <si>
    <t>"Yes" means the county bills property taxes for the municipality</t>
  </si>
  <si>
    <t>"No" means the municipality does their own billing</t>
  </si>
  <si>
    <t>"General Property Tax" means real and business personal property</t>
  </si>
  <si>
    <t>The year should match the year of the form</t>
  </si>
  <si>
    <t>county board of commissioners sets a tax rate for that district. Do not include any other type of levy (i.e. municipal).  Valuation and levies</t>
  </si>
  <si>
    <t>should include public service companies assessments, and registered motor vehicle assessments from both NCVTS and county legacy</t>
  </si>
  <si>
    <t>Include all special district taxes for county and municipal districts if levied by the county.  A levy is considered a county levy when the</t>
  </si>
  <si>
    <t>Include all special school district taxes for county and municipal districts if levied by the county.  A levy is considered a county levy when the</t>
  </si>
  <si>
    <t>Notes (Please explain any major changes from current year to this year)</t>
  </si>
  <si>
    <t>AVON  01BN-D01591</t>
  </si>
  <si>
    <t>AVON 01MD-D01592</t>
  </si>
  <si>
    <t>CENTER FD-D01579</t>
  </si>
  <si>
    <t>LIBERTY HALL FD-D01595</t>
  </si>
  <si>
    <t>I DID NOT UPDATE THIS FORM FOR THE TR-1-21</t>
  </si>
  <si>
    <t>NORTH SIDE FD-D01590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</si>
</sst>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409]mmmm\ d\,\ yyyy;@"/>
    <numFmt numFmtId="166" formatCode="0.0%"/>
    <numFmt numFmtId="167" formatCode="0;;;@\,"/>
    <numFmt numFmtId="168" formatCode="dd\-mmm\-yy"/>
  </numFmts>
  <fonts count="57" x14ac:knownFonts="1">
    <font>
      <sz val="11"/>
      <color theme="1"/>
      <name val="Calibri"/>
      <family val="2"/>
      <scheme val="minor"/>
    </font>
    <font>
      <sz val="11"/>
      <color theme="1"/>
      <name val="Calibri"/>
      <family val="2"/>
      <scheme val="minor"/>
    </font>
    <font>
      <b/>
      <sz val="18"/>
      <name val="Arial"/>
      <family val="2"/>
    </font>
    <font>
      <sz val="10"/>
      <name val="Arial"/>
      <family val="2"/>
    </font>
    <font>
      <b/>
      <sz val="12"/>
      <name val="Arial"/>
      <family val="2"/>
    </font>
    <font>
      <b/>
      <sz val="10"/>
      <name val="Arial"/>
      <family val="2"/>
    </font>
    <font>
      <sz val="11"/>
      <name val="Arial"/>
      <family val="2"/>
    </font>
    <font>
      <sz val="14"/>
      <name val="Arial"/>
      <family val="2"/>
    </font>
    <font>
      <i/>
      <sz val="8"/>
      <color rgb="FFFF0000"/>
      <name val="Arial"/>
      <family val="2"/>
    </font>
    <font>
      <b/>
      <i/>
      <sz val="10"/>
      <name val="Arial"/>
      <family val="2"/>
    </font>
    <font>
      <sz val="10"/>
      <color rgb="FFFF0000"/>
      <name val="Arial"/>
      <family val="2"/>
    </font>
    <font>
      <b/>
      <u/>
      <sz val="10"/>
      <name val="Arial"/>
      <family val="2"/>
    </font>
    <font>
      <u/>
      <sz val="10"/>
      <color theme="10"/>
      <name val="Arial"/>
      <family val="2"/>
    </font>
    <font>
      <b/>
      <i/>
      <sz val="10"/>
      <name val="Impact"/>
      <family val="2"/>
    </font>
    <font>
      <b/>
      <sz val="10"/>
      <name val="Arial Greek"/>
      <family val="2"/>
      <charset val="161"/>
    </font>
    <font>
      <sz val="10"/>
      <name val="Arial Greek"/>
      <family val="2"/>
      <charset val="161"/>
    </font>
    <font>
      <sz val="9"/>
      <name val="Arial"/>
      <family val="2"/>
    </font>
    <font>
      <b/>
      <sz val="11"/>
      <name val="Arial"/>
      <family val="2"/>
    </font>
    <font>
      <b/>
      <sz val="9"/>
      <name val="Arial"/>
      <family val="2"/>
    </font>
    <font>
      <b/>
      <u/>
      <sz val="9"/>
      <name val="Arial"/>
      <family val="2"/>
    </font>
    <font>
      <u/>
      <sz val="9"/>
      <name val="Arial"/>
      <family val="2"/>
    </font>
    <font>
      <b/>
      <sz val="9"/>
      <color rgb="FFFF0000"/>
      <name val="Arial"/>
      <family val="2"/>
    </font>
    <font>
      <b/>
      <sz val="9"/>
      <color indexed="81"/>
      <name val="Tahoma"/>
      <family val="2"/>
    </font>
    <font>
      <sz val="9"/>
      <color indexed="81"/>
      <name val="Tahoma"/>
      <family val="2"/>
    </font>
    <font>
      <i/>
      <sz val="9"/>
      <name val="Arial"/>
      <family val="2"/>
    </font>
    <font>
      <i/>
      <sz val="9"/>
      <color rgb="FFFF0000"/>
      <name val="Arial"/>
      <family val="2"/>
    </font>
    <font>
      <i/>
      <sz val="8"/>
      <name val="Arial"/>
      <family val="2"/>
    </font>
    <font>
      <sz val="8"/>
      <name val="Arial"/>
      <family val="2"/>
    </font>
    <font>
      <sz val="12"/>
      <color rgb="FFFF0000"/>
      <name val="Arial"/>
      <family val="2"/>
    </font>
    <font>
      <sz val="8"/>
      <color indexed="81"/>
      <name val="Tahoma"/>
      <family val="2"/>
    </font>
    <font>
      <sz val="9"/>
      <color rgb="FFFF0000"/>
      <name val="Arial"/>
      <family val="2"/>
    </font>
    <font>
      <sz val="8"/>
      <color rgb="FFFF0000"/>
      <name val="Arial"/>
      <family val="2"/>
    </font>
    <font>
      <b/>
      <i/>
      <sz val="9"/>
      <color rgb="FFFF0000"/>
      <name val="Arial"/>
      <family val="2"/>
    </font>
    <font>
      <b/>
      <sz val="8"/>
      <color indexed="81"/>
      <name val="Tahoma"/>
      <family val="2"/>
    </font>
    <font>
      <b/>
      <sz val="9.1999999999999993"/>
      <name val="Arial"/>
      <family val="2"/>
    </font>
    <font>
      <sz val="9.1999999999999993"/>
      <name val="Arial"/>
      <family val="2"/>
    </font>
    <font>
      <b/>
      <u/>
      <sz val="9.1999999999999993"/>
      <name val="Arial"/>
      <family val="2"/>
    </font>
    <font>
      <b/>
      <sz val="8"/>
      <name val="Arial"/>
      <family val="2"/>
    </font>
    <font>
      <b/>
      <sz val="8"/>
      <color rgb="FFFF0000"/>
      <name val="Arial"/>
      <family val="2"/>
    </font>
    <font>
      <b/>
      <sz val="10"/>
      <color rgb="FFFF0000"/>
      <name val="Arial"/>
      <family val="2"/>
    </font>
    <font>
      <b/>
      <sz val="11"/>
      <color rgb="FFFF0000"/>
      <name val="Arial"/>
      <family val="2"/>
    </font>
    <font>
      <b/>
      <sz val="9"/>
      <color theme="1"/>
      <name val="Arial"/>
      <family val="2"/>
    </font>
    <font>
      <b/>
      <u/>
      <sz val="9"/>
      <color rgb="FFFF0000"/>
      <name val="Arial"/>
      <family val="2"/>
    </font>
    <font>
      <sz val="10"/>
      <color indexed="8"/>
      <name val="Arial"/>
      <family val="2"/>
    </font>
    <font>
      <sz val="8"/>
      <color indexed="8"/>
      <name val="Calibri"/>
      <family val="2"/>
    </font>
    <font>
      <sz val="8"/>
      <color theme="1"/>
      <name val="Calibri"/>
      <family val="2"/>
      <scheme val="minor"/>
    </font>
    <font>
      <sz val="11"/>
      <color indexed="8"/>
      <name val="Calibri"/>
      <family val="2"/>
    </font>
    <font>
      <sz val="10"/>
      <color indexed="8"/>
      <name val="Arial"/>
      <family val="2"/>
    </font>
    <font>
      <sz val="8"/>
      <color rgb="FFFF0000"/>
      <name val="Calibri"/>
      <family val="2"/>
    </font>
    <font>
      <sz val="16"/>
      <color rgb="FFFF0000"/>
      <name val="Calibri"/>
      <family val="2"/>
      <scheme val="minor"/>
    </font>
    <font>
      <sz val="10"/>
      <color theme="6" tint="0.39997558519241921"/>
      <name val="Arial"/>
      <family val="2"/>
    </font>
    <font>
      <b/>
      <sz val="9"/>
      <color theme="0" tint="-0.14999847407452621"/>
      <name val="Arial"/>
      <family val="2"/>
    </font>
    <font>
      <sz val="11"/>
      <name val="Calibri"/>
      <family val="2"/>
      <scheme val="minor"/>
    </font>
    <font>
      <sz val="10"/>
      <color theme="1"/>
      <name val="Arial"/>
      <family val="2"/>
    </font>
    <font>
      <sz val="11"/>
      <color theme="1"/>
      <name val="Wingdings 3"/>
      <family val="1"/>
      <charset val="2"/>
    </font>
    <font>
      <b/>
      <u/>
      <sz val="8"/>
      <color rgb="FFFF0000"/>
      <name val="Arial"/>
      <family val="2"/>
    </font>
    <font>
      <b/>
      <sz val="11"/>
      <color rgb="FFFF0000"/>
      <name val="Wingdings 3"/>
      <family val="1"/>
      <charset val="2"/>
    </font>
  </fonts>
  <fills count="1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indexed="22"/>
        <bgColor indexed="0"/>
      </patternFill>
    </fill>
    <fill>
      <patternFill patternType="solid">
        <fgColor theme="9" tint="0.59999389629810485"/>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FFCC"/>
        <bgColor indexed="64"/>
      </patternFill>
    </fill>
    <fill>
      <patternFill patternType="solid">
        <fgColor rgb="FF00B0F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43" fillId="0" borderId="0"/>
    <xf numFmtId="0" fontId="47" fillId="0" borderId="0"/>
  </cellStyleXfs>
  <cellXfs count="350">
    <xf numFmtId="0" fontId="0" fillId="0" borderId="0" xfId="0"/>
    <xf numFmtId="0" fontId="3" fillId="2" borderId="0" xfId="0" applyFont="1" applyFill="1" applyAlignment="1">
      <alignment horizontal="centerContinuous"/>
    </xf>
    <xf numFmtId="0" fontId="3" fillId="2" borderId="0" xfId="0" applyFont="1" applyFill="1"/>
    <xf numFmtId="0" fontId="5" fillId="2" borderId="0" xfId="0" applyFont="1" applyFill="1" applyAlignment="1">
      <alignment horizontal="centerContinuous"/>
    </xf>
    <xf numFmtId="0" fontId="6" fillId="2" borderId="0" xfId="0" applyFont="1" applyFill="1" applyAlignment="1"/>
    <xf numFmtId="0" fontId="4" fillId="2" borderId="0" xfId="0" applyFont="1" applyFill="1" applyAlignment="1">
      <alignment horizontal="left"/>
    </xf>
    <xf numFmtId="0" fontId="8" fillId="2" borderId="0" xfId="0" applyFont="1" applyFill="1"/>
    <xf numFmtId="0" fontId="9" fillId="2" borderId="0" xfId="0" applyFont="1" applyFill="1" applyAlignment="1">
      <alignment horizontal="centerContinuous"/>
    </xf>
    <xf numFmtId="0" fontId="3" fillId="2" borderId="4" xfId="0" applyFont="1" applyFill="1" applyBorder="1"/>
    <xf numFmtId="0" fontId="3" fillId="0" borderId="0" xfId="0" applyFont="1" applyAlignment="1" applyProtection="1">
      <alignment horizontal="centerContinuous"/>
    </xf>
    <xf numFmtId="0" fontId="3" fillId="0" borderId="0" xfId="0" applyFont="1" applyProtection="1"/>
    <xf numFmtId="0" fontId="5" fillId="0" borderId="0" xfId="0" applyFont="1" applyAlignment="1" applyProtection="1">
      <alignment horizontal="centerContinuous"/>
    </xf>
    <xf numFmtId="0" fontId="6" fillId="0" borderId="0" xfId="0" applyFont="1" applyAlignment="1" applyProtection="1"/>
    <xf numFmtId="0" fontId="9" fillId="0" borderId="0" xfId="0" applyFont="1" applyAlignment="1" applyProtection="1">
      <alignment horizontal="centerContinuous"/>
    </xf>
    <xf numFmtId="0" fontId="3" fillId="0" borderId="4" xfId="0" applyFont="1" applyBorder="1" applyProtection="1"/>
    <xf numFmtId="0" fontId="11" fillId="0" borderId="0" xfId="0" applyFont="1" applyAlignment="1" applyProtection="1">
      <alignment horizontal="centerContinuous"/>
    </xf>
    <xf numFmtId="0" fontId="5" fillId="0" borderId="0" xfId="0" applyFont="1" applyProtection="1"/>
    <xf numFmtId="0" fontId="5" fillId="0" borderId="0" xfId="0" applyFont="1" applyBorder="1" applyProtection="1"/>
    <xf numFmtId="0" fontId="3" fillId="0" borderId="0" xfId="0" applyFont="1" applyFill="1" applyProtection="1"/>
    <xf numFmtId="0" fontId="5" fillId="0" borderId="0" xfId="0" applyFont="1" applyFill="1" applyProtection="1"/>
    <xf numFmtId="0" fontId="3" fillId="0" borderId="0" xfId="0" applyFont="1" applyFill="1" applyAlignment="1" applyProtection="1">
      <alignment horizontal="centerContinuous"/>
    </xf>
    <xf numFmtId="0" fontId="5" fillId="0" borderId="0" xfId="0" applyFont="1" applyFill="1" applyAlignment="1" applyProtection="1">
      <alignment horizontal="centerContinuous"/>
    </xf>
    <xf numFmtId="0" fontId="5" fillId="0" borderId="0" xfId="0" applyFont="1" applyFill="1" applyAlignment="1" applyProtection="1"/>
    <xf numFmtId="0" fontId="12" fillId="0" borderId="0" xfId="2" applyFill="1" applyAlignment="1" applyProtection="1">
      <alignment horizontal="center"/>
    </xf>
    <xf numFmtId="0" fontId="3" fillId="0" borderId="0" xfId="0" applyFont="1" applyFill="1" applyAlignment="1" applyProtection="1">
      <alignment horizontal="center"/>
    </xf>
    <xf numFmtId="0" fontId="13" fillId="0" borderId="0" xfId="0" applyFont="1" applyAlignment="1" applyProtection="1">
      <alignment horizontal="centerContinuous"/>
    </xf>
    <xf numFmtId="0" fontId="14" fillId="0" borderId="0" xfId="0" applyFont="1" applyAlignment="1" applyProtection="1">
      <alignment horizontal="centerContinuous"/>
    </xf>
    <xf numFmtId="0" fontId="15" fillId="0" borderId="0" xfId="0" applyFont="1" applyAlignment="1" applyProtection="1">
      <alignment horizontal="centerContinuous"/>
    </xf>
    <xf numFmtId="49" fontId="16" fillId="0" borderId="0" xfId="0" applyNumberFormat="1" applyFont="1"/>
    <xf numFmtId="0" fontId="16" fillId="0" borderId="0" xfId="0" applyFont="1"/>
    <xf numFmtId="0" fontId="17" fillId="0" borderId="0" xfId="0" applyFont="1"/>
    <xf numFmtId="0" fontId="17" fillId="3" borderId="0" xfId="0" applyFont="1" applyFill="1" applyAlignment="1"/>
    <xf numFmtId="49" fontId="18" fillId="0" borderId="0" xfId="0" applyNumberFormat="1" applyFont="1" applyAlignment="1">
      <alignment horizontal="centerContinuous"/>
    </xf>
    <xf numFmtId="0" fontId="16" fillId="0" borderId="0" xfId="0" applyFont="1" applyAlignment="1">
      <alignment horizontal="centerContinuous"/>
    </xf>
    <xf numFmtId="49" fontId="16" fillId="0" borderId="0" xfId="0" applyNumberFormat="1" applyFont="1" applyAlignment="1">
      <alignment horizontal="centerContinuous"/>
    </xf>
    <xf numFmtId="49" fontId="19" fillId="0" borderId="0" xfId="0" applyNumberFormat="1" applyFont="1" applyFill="1" applyBorder="1" applyAlignment="1" applyProtection="1">
      <alignment horizontal="left"/>
    </xf>
    <xf numFmtId="0" fontId="16" fillId="0" borderId="0" xfId="0" applyFont="1" applyFill="1" applyBorder="1"/>
    <xf numFmtId="49" fontId="20" fillId="0" borderId="0" xfId="0" applyNumberFormat="1" applyFont="1" applyFill="1" applyBorder="1" applyAlignment="1" applyProtection="1">
      <alignment horizontal="left"/>
    </xf>
    <xf numFmtId="49" fontId="18" fillId="0" borderId="0" xfId="0" quotePrefix="1" applyNumberFormat="1" applyFont="1" applyFill="1" applyBorder="1" applyAlignment="1" applyProtection="1">
      <alignment horizontal="left"/>
    </xf>
    <xf numFmtId="3" fontId="16" fillId="0" borderId="0" xfId="0" applyNumberFormat="1" applyFont="1"/>
    <xf numFmtId="49" fontId="16" fillId="0" borderId="0" xfId="0" applyNumberFormat="1" applyFont="1" applyAlignment="1">
      <alignment horizontal="left"/>
    </xf>
    <xf numFmtId="0" fontId="16" fillId="0" borderId="0" xfId="0" applyFont="1" applyAlignment="1">
      <alignment horizontal="right"/>
    </xf>
    <xf numFmtId="3" fontId="16" fillId="0" borderId="8" xfId="0" applyNumberFormat="1" applyFont="1" applyBorder="1" applyProtection="1">
      <protection locked="0"/>
    </xf>
    <xf numFmtId="0" fontId="16" fillId="0" borderId="9" xfId="0" applyFont="1" applyBorder="1" applyProtection="1">
      <protection locked="0"/>
    </xf>
    <xf numFmtId="0" fontId="16" fillId="0" borderId="0" xfId="0" applyFont="1" applyAlignment="1" applyProtection="1">
      <alignment horizontal="left"/>
    </xf>
    <xf numFmtId="49" fontId="18" fillId="0" borderId="0" xfId="0" applyNumberFormat="1" applyFont="1" applyFill="1" applyBorder="1" applyAlignment="1" applyProtection="1">
      <alignment horizontal="left"/>
    </xf>
    <xf numFmtId="3" fontId="18" fillId="4" borderId="8" xfId="0" applyNumberFormat="1" applyFont="1" applyFill="1" applyBorder="1" applyProtection="1"/>
    <xf numFmtId="3" fontId="16" fillId="0" borderId="8" xfId="0" applyNumberFormat="1" applyFont="1" applyBorder="1" applyAlignment="1" applyProtection="1">
      <alignment horizontal="right"/>
      <protection locked="0"/>
    </xf>
    <xf numFmtId="0" fontId="18" fillId="0" borderId="0" xfId="0" applyFont="1" applyAlignment="1" applyProtection="1">
      <alignment horizontal="left"/>
    </xf>
    <xf numFmtId="49" fontId="18" fillId="0" borderId="0" xfId="0" applyNumberFormat="1" applyFont="1" applyAlignment="1">
      <alignment horizontal="left"/>
    </xf>
    <xf numFmtId="0" fontId="18" fillId="0" borderId="0" xfId="0" applyFont="1" applyAlignment="1">
      <alignment horizontal="right"/>
    </xf>
    <xf numFmtId="49" fontId="18" fillId="0" borderId="0" xfId="0" applyNumberFormat="1" applyFont="1"/>
    <xf numFmtId="0" fontId="18" fillId="0" borderId="0" xfId="0" applyFont="1"/>
    <xf numFmtId="0" fontId="16" fillId="0" borderId="0" xfId="0" applyFont="1" applyAlignment="1">
      <alignment horizontal="center"/>
    </xf>
    <xf numFmtId="3" fontId="21" fillId="0" borderId="0" xfId="0" applyNumberFormat="1" applyFont="1" applyAlignment="1">
      <alignment horizontal="center" vertical="top"/>
    </xf>
    <xf numFmtId="49" fontId="19" fillId="0" borderId="0" xfId="0" applyNumberFormat="1" applyFont="1"/>
    <xf numFmtId="0" fontId="19" fillId="0" borderId="0" xfId="0" applyFont="1"/>
    <xf numFmtId="0" fontId="19" fillId="0" borderId="0" xfId="0" applyFont="1" applyAlignment="1">
      <alignment horizontal="left"/>
    </xf>
    <xf numFmtId="3" fontId="19" fillId="0" borderId="0" xfId="0" applyNumberFormat="1" applyFont="1"/>
    <xf numFmtId="3" fontId="16" fillId="0" borderId="10" xfId="0" applyNumberFormat="1" applyFont="1" applyBorder="1" applyAlignment="1" applyProtection="1">
      <alignment horizontal="right"/>
      <protection locked="0"/>
    </xf>
    <xf numFmtId="3" fontId="18" fillId="4" borderId="11" xfId="0" applyNumberFormat="1" applyFont="1" applyFill="1" applyBorder="1" applyProtection="1"/>
    <xf numFmtId="49" fontId="19" fillId="0" borderId="0" xfId="0" applyNumberFormat="1" applyFont="1" applyAlignment="1" applyProtection="1">
      <alignment horizontal="left"/>
    </xf>
    <xf numFmtId="3" fontId="21" fillId="0" borderId="0" xfId="0" applyNumberFormat="1" applyFont="1" applyAlignment="1">
      <alignment horizontal="left" vertical="top"/>
    </xf>
    <xf numFmtId="49" fontId="18" fillId="0" borderId="0" xfId="0" applyNumberFormat="1" applyFont="1" applyAlignment="1" applyProtection="1">
      <alignment horizontal="left"/>
    </xf>
    <xf numFmtId="3" fontId="16" fillId="0" borderId="0" xfId="0" applyNumberFormat="1" applyFont="1" applyBorder="1"/>
    <xf numFmtId="3" fontId="16" fillId="0" borderId="10" xfId="0" applyNumberFormat="1" applyFont="1" applyBorder="1" applyProtection="1">
      <protection locked="0"/>
    </xf>
    <xf numFmtId="3" fontId="16" fillId="0" borderId="11" xfId="0" applyNumberFormat="1" applyFont="1" applyBorder="1" applyProtection="1">
      <protection locked="0"/>
    </xf>
    <xf numFmtId="49" fontId="18" fillId="0" borderId="0" xfId="0" applyNumberFormat="1" applyFont="1" applyAlignment="1">
      <alignment horizontal="right"/>
    </xf>
    <xf numFmtId="49" fontId="16" fillId="0" borderId="0" xfId="0" applyNumberFormat="1" applyFont="1" applyAlignment="1" applyProtection="1">
      <alignment horizontal="left"/>
    </xf>
    <xf numFmtId="49" fontId="18" fillId="0" borderId="0" xfId="0" quotePrefix="1" applyNumberFormat="1" applyFont="1" applyAlignment="1">
      <alignment horizontal="right"/>
    </xf>
    <xf numFmtId="0" fontId="18" fillId="0" borderId="0" xfId="0" quotePrefix="1" applyFont="1" applyAlignment="1">
      <alignment horizontal="right"/>
    </xf>
    <xf numFmtId="0" fontId="16" fillId="0" borderId="0" xfId="0" applyFont="1" applyProtection="1"/>
    <xf numFmtId="49" fontId="18" fillId="0" borderId="0" xfId="0" quotePrefix="1" applyNumberFormat="1" applyFont="1"/>
    <xf numFmtId="49" fontId="16" fillId="0" borderId="0" xfId="0" quotePrefix="1" applyNumberFormat="1" applyFont="1" applyAlignment="1">
      <alignment horizontal="right"/>
    </xf>
    <xf numFmtId="0" fontId="16" fillId="0" borderId="0" xfId="0" quotePrefix="1" applyFont="1" applyAlignment="1">
      <alignment horizontal="right"/>
    </xf>
    <xf numFmtId="49" fontId="16" fillId="0" borderId="0" xfId="0" quotePrefix="1" applyNumberFormat="1" applyFont="1"/>
    <xf numFmtId="49" fontId="16" fillId="0" borderId="4" xfId="0" quotePrefix="1" applyNumberFormat="1" applyFont="1" applyBorder="1"/>
    <xf numFmtId="0" fontId="18" fillId="0" borderId="4" xfId="0" applyFont="1" applyBorder="1"/>
    <xf numFmtId="0" fontId="16" fillId="0" borderId="4" xfId="0" applyFont="1" applyBorder="1"/>
    <xf numFmtId="49" fontId="18" fillId="0" borderId="4" xfId="0" applyNumberFormat="1" applyFont="1" applyBorder="1" applyAlignment="1">
      <alignment horizontal="right"/>
    </xf>
    <xf numFmtId="0" fontId="16" fillId="0" borderId="4" xfId="0" applyFont="1" applyBorder="1" applyAlignment="1">
      <alignment horizontal="right"/>
    </xf>
    <xf numFmtId="3" fontId="21" fillId="0" borderId="6" xfId="0" applyNumberFormat="1" applyFont="1" applyBorder="1" applyAlignment="1">
      <alignment horizontal="center" vertical="top"/>
    </xf>
    <xf numFmtId="49" fontId="19" fillId="0" borderId="0" xfId="0" applyNumberFormat="1" applyFont="1" applyBorder="1"/>
    <xf numFmtId="0" fontId="16" fillId="0" borderId="0" xfId="0" applyFont="1" applyBorder="1"/>
    <xf numFmtId="49" fontId="16" fillId="0" borderId="0" xfId="0" applyNumberFormat="1" applyFont="1" applyBorder="1"/>
    <xf numFmtId="49" fontId="16" fillId="0" borderId="4" xfId="0" applyNumberFormat="1" applyFont="1" applyBorder="1"/>
    <xf numFmtId="2" fontId="16" fillId="0" borderId="0" xfId="0" applyNumberFormat="1" applyFont="1" applyAlignment="1" applyProtection="1">
      <alignment horizontal="left"/>
    </xf>
    <xf numFmtId="0" fontId="16" fillId="0" borderId="0" xfId="0" quotePrefix="1" applyFont="1"/>
    <xf numFmtId="49" fontId="16" fillId="0" borderId="0" xfId="0" applyNumberFormat="1" applyFont="1" applyFill="1" applyBorder="1"/>
    <xf numFmtId="49" fontId="16" fillId="0" borderId="0" xfId="0" applyNumberFormat="1" applyFont="1" applyFill="1" applyBorder="1" applyAlignment="1" applyProtection="1">
      <alignment horizontal="left"/>
    </xf>
    <xf numFmtId="0" fontId="16" fillId="0" borderId="0" xfId="0" applyFont="1" applyFill="1" applyBorder="1" applyAlignment="1" applyProtection="1">
      <alignment horizontal="left"/>
    </xf>
    <xf numFmtId="49" fontId="16" fillId="0" borderId="0" xfId="0" applyNumberFormat="1" applyFont="1" applyFill="1" applyAlignment="1" applyProtection="1">
      <alignment horizontal="left"/>
    </xf>
    <xf numFmtId="0" fontId="16" fillId="0" borderId="0" xfId="0" applyFont="1" applyFill="1" applyAlignment="1" applyProtection="1">
      <alignment horizontal="left"/>
    </xf>
    <xf numFmtId="49" fontId="16" fillId="0" borderId="0" xfId="0" quotePrefix="1" applyNumberFormat="1" applyFont="1" applyAlignment="1">
      <alignment horizontal="left"/>
    </xf>
    <xf numFmtId="0" fontId="18" fillId="0" borderId="0" xfId="0" applyFont="1" applyProtection="1"/>
    <xf numFmtId="49" fontId="16" fillId="0" borderId="0" xfId="0" applyNumberFormat="1" applyFont="1" applyProtection="1"/>
    <xf numFmtId="0" fontId="16" fillId="5" borderId="0" xfId="0" applyFont="1" applyFill="1" applyAlignment="1" applyProtection="1">
      <alignment horizontal="left"/>
    </xf>
    <xf numFmtId="0" fontId="16" fillId="0" borderId="0" xfId="0" applyFont="1" applyAlignment="1" applyProtection="1">
      <alignment horizontal="centerContinuous"/>
    </xf>
    <xf numFmtId="0" fontId="16" fillId="0" borderId="4" xfId="0" applyFont="1" applyBorder="1" applyProtection="1"/>
    <xf numFmtId="0" fontId="16" fillId="0" borderId="4" xfId="0" quotePrefix="1" applyFont="1" applyBorder="1" applyProtection="1"/>
    <xf numFmtId="0" fontId="16" fillId="0" borderId="0" xfId="0" applyFont="1" applyBorder="1" applyProtection="1"/>
    <xf numFmtId="0" fontId="16" fillId="0" borderId="0" xfId="0" quotePrefix="1" applyFont="1" applyBorder="1" applyProtection="1"/>
    <xf numFmtId="0" fontId="18" fillId="0" borderId="0" xfId="0" applyFont="1" applyBorder="1" applyProtection="1"/>
    <xf numFmtId="164" fontId="16" fillId="0" borderId="8" xfId="0" applyNumberFormat="1" applyFont="1" applyBorder="1" applyProtection="1">
      <protection locked="0"/>
    </xf>
    <xf numFmtId="0" fontId="24" fillId="0" borderId="0" xfId="0" applyFont="1" applyProtection="1"/>
    <xf numFmtId="0" fontId="25" fillId="0" borderId="0" xfId="0" applyFont="1" applyProtection="1"/>
    <xf numFmtId="0" fontId="18" fillId="0" borderId="0" xfId="0" applyFont="1" applyAlignment="1" applyProtection="1">
      <alignment horizontal="center"/>
    </xf>
    <xf numFmtId="0" fontId="19" fillId="0" borderId="0" xfId="0" applyFont="1" applyProtection="1"/>
    <xf numFmtId="0" fontId="16" fillId="0" borderId="0" xfId="0" applyFont="1" applyAlignment="1" applyProtection="1">
      <alignment vertical="top"/>
    </xf>
    <xf numFmtId="49" fontId="18" fillId="0" borderId="0" xfId="0" quotePrefix="1" applyNumberFormat="1" applyFont="1" applyProtection="1"/>
    <xf numFmtId="0" fontId="16" fillId="0" borderId="0" xfId="0" quotePrefix="1" applyNumberFormat="1" applyFont="1" applyAlignment="1" applyProtection="1">
      <alignment horizontal="right"/>
    </xf>
    <xf numFmtId="49" fontId="16" fillId="0" borderId="0" xfId="0" applyNumberFormat="1" applyFont="1" applyAlignment="1" applyProtection="1">
      <alignment horizontal="right"/>
    </xf>
    <xf numFmtId="3" fontId="16" fillId="0" borderId="8" xfId="0" applyNumberFormat="1" applyFont="1" applyFill="1" applyBorder="1" applyProtection="1">
      <protection locked="0"/>
    </xf>
    <xf numFmtId="49" fontId="16" fillId="0" borderId="0" xfId="0" applyNumberFormat="1" applyFont="1" applyBorder="1" applyProtection="1"/>
    <xf numFmtId="3" fontId="16" fillId="0" borderId="0" xfId="0" applyNumberFormat="1" applyFont="1" applyBorder="1" applyProtection="1"/>
    <xf numFmtId="49" fontId="18" fillId="0" borderId="0" xfId="0" applyNumberFormat="1" applyFont="1" applyProtection="1"/>
    <xf numFmtId="0" fontId="16" fillId="0" borderId="0" xfId="0" applyNumberFormat="1" applyFont="1" applyAlignment="1" applyProtection="1">
      <alignment horizontal="right"/>
    </xf>
    <xf numFmtId="0" fontId="18" fillId="0" borderId="0" xfId="0" quotePrefix="1" applyNumberFormat="1" applyFont="1" applyAlignment="1" applyProtection="1">
      <alignment horizontal="right"/>
    </xf>
    <xf numFmtId="49" fontId="18" fillId="0" borderId="0" xfId="0" applyNumberFormat="1" applyFont="1" applyAlignment="1" applyProtection="1">
      <alignment horizontal="right"/>
    </xf>
    <xf numFmtId="49" fontId="18" fillId="0" borderId="0" xfId="0" applyNumberFormat="1" applyFont="1" applyBorder="1" applyProtection="1"/>
    <xf numFmtId="49" fontId="18" fillId="0" borderId="0" xfId="0" applyNumberFormat="1" applyFont="1" applyBorder="1" applyAlignment="1" applyProtection="1">
      <alignment horizontal="right"/>
    </xf>
    <xf numFmtId="3" fontId="18" fillId="0" borderId="12" xfId="0" applyNumberFormat="1" applyFont="1" applyBorder="1" applyProtection="1"/>
    <xf numFmtId="3" fontId="18" fillId="0" borderId="0" xfId="0" applyNumberFormat="1" applyFont="1" applyBorder="1" applyProtection="1"/>
    <xf numFmtId="0" fontId="18" fillId="0" borderId="0" xfId="0" applyFont="1" applyAlignment="1" applyProtection="1">
      <alignment horizontal="center" wrapText="1"/>
    </xf>
    <xf numFmtId="0" fontId="18" fillId="0" borderId="0" xfId="0" applyFont="1" applyAlignment="1" applyProtection="1">
      <alignment horizontal="center" vertical="top"/>
    </xf>
    <xf numFmtId="0" fontId="16" fillId="0" borderId="0" xfId="0" applyFont="1" applyAlignment="1" applyProtection="1">
      <alignment horizontal="center" vertical="top" wrapText="1"/>
    </xf>
    <xf numFmtId="0" fontId="17" fillId="0" borderId="0" xfId="0" applyFont="1" applyAlignment="1">
      <alignment horizontal="left"/>
    </xf>
    <xf numFmtId="0" fontId="16" fillId="0" borderId="0" xfId="0" applyFont="1" applyAlignment="1">
      <alignment horizontal="left"/>
    </xf>
    <xf numFmtId="0" fontId="16" fillId="5" borderId="0" xfId="0" applyFont="1" applyFill="1" applyAlignment="1">
      <alignment horizontal="left"/>
    </xf>
    <xf numFmtId="0" fontId="18" fillId="0" borderId="0" xfId="0" applyFont="1" applyBorder="1"/>
    <xf numFmtId="0" fontId="18" fillId="0" borderId="13" xfId="0" applyFont="1" applyBorder="1"/>
    <xf numFmtId="0" fontId="18" fillId="0" borderId="14" xfId="0" applyFont="1" applyBorder="1" applyAlignment="1">
      <alignment horizontal="centerContinuous"/>
    </xf>
    <xf numFmtId="0" fontId="18" fillId="0" borderId="0" xfId="0" applyFont="1" applyAlignment="1">
      <alignment horizontal="center"/>
    </xf>
    <xf numFmtId="0" fontId="18" fillId="0" borderId="0" xfId="0" applyFont="1" applyAlignment="1">
      <alignment horizontal="centerContinuous"/>
    </xf>
    <xf numFmtId="0" fontId="18" fillId="0" borderId="0" xfId="0" applyFont="1" applyBorder="1" applyAlignment="1">
      <alignment horizontal="center"/>
    </xf>
    <xf numFmtId="165" fontId="18" fillId="0" borderId="0" xfId="0" applyNumberFormat="1" applyFont="1" applyBorder="1" applyAlignment="1">
      <alignment horizontal="centerContinuous"/>
    </xf>
    <xf numFmtId="49" fontId="16" fillId="0" borderId="0" xfId="0" applyNumberFormat="1" applyFont="1" applyAlignment="1">
      <alignment horizontal="right"/>
    </xf>
    <xf numFmtId="0" fontId="16" fillId="0" borderId="8" xfId="0" applyFont="1" applyBorder="1"/>
    <xf numFmtId="164" fontId="16" fillId="0" borderId="8" xfId="0" applyNumberFormat="1" applyFont="1" applyBorder="1" applyAlignment="1" applyProtection="1">
      <alignment horizontal="center"/>
      <protection locked="0"/>
    </xf>
    <xf numFmtId="0" fontId="28" fillId="6" borderId="0" xfId="0" applyFont="1" applyFill="1"/>
    <xf numFmtId="3" fontId="18" fillId="0" borderId="0" xfId="0" applyNumberFormat="1" applyFont="1" applyBorder="1"/>
    <xf numFmtId="3" fontId="16" fillId="0" borderId="0" xfId="0" applyNumberFormat="1" applyFont="1" applyFill="1" applyBorder="1" applyProtection="1"/>
    <xf numFmtId="164" fontId="18" fillId="0" borderId="0" xfId="0" applyNumberFormat="1" applyFont="1" applyBorder="1" applyProtection="1"/>
    <xf numFmtId="0" fontId="18" fillId="0" borderId="4" xfId="0" quotePrefix="1" applyFont="1" applyBorder="1" applyAlignment="1">
      <alignment horizontal="right"/>
    </xf>
    <xf numFmtId="0" fontId="18" fillId="0" borderId="0" xfId="0" applyFont="1" applyBorder="1" applyAlignment="1" applyProtection="1">
      <alignment horizontal="left"/>
    </xf>
    <xf numFmtId="0" fontId="30" fillId="0" borderId="0" xfId="0" applyFont="1"/>
    <xf numFmtId="0" fontId="3" fillId="0" borderId="0" xfId="3" applyFont="1"/>
    <xf numFmtId="0" fontId="16" fillId="0" borderId="0" xfId="0" applyNumberFormat="1" applyFont="1" applyAlignment="1">
      <alignment horizontal="right"/>
    </xf>
    <xf numFmtId="166" fontId="16" fillId="0" borderId="8" xfId="1" applyNumberFormat="1" applyFont="1" applyBorder="1" applyAlignment="1" applyProtection="1">
      <protection locked="0"/>
    </xf>
    <xf numFmtId="0" fontId="21" fillId="0" borderId="0" xfId="0" applyFont="1"/>
    <xf numFmtId="3" fontId="16" fillId="0" borderId="8" xfId="0" applyNumberFormat="1" applyFont="1" applyBorder="1" applyAlignment="1" applyProtection="1">
      <protection locked="0"/>
    </xf>
    <xf numFmtId="4" fontId="16" fillId="0" borderId="0" xfId="0" applyNumberFormat="1" applyFont="1" applyBorder="1" applyAlignment="1" applyProtection="1">
      <alignment horizontal="right"/>
    </xf>
    <xf numFmtId="0" fontId="16" fillId="0" borderId="0" xfId="0" applyFont="1" applyFill="1" applyAlignment="1">
      <alignment horizontal="right"/>
    </xf>
    <xf numFmtId="3" fontId="18" fillId="4" borderId="8" xfId="0" applyNumberFormat="1" applyFont="1" applyFill="1" applyBorder="1" applyAlignment="1" applyProtection="1"/>
    <xf numFmtId="0" fontId="24" fillId="0" borderId="0" xfId="0" applyFont="1"/>
    <xf numFmtId="10" fontId="16" fillId="0" borderId="8" xfId="1" applyNumberFormat="1" applyFont="1" applyBorder="1" applyProtection="1">
      <protection locked="0"/>
    </xf>
    <xf numFmtId="0" fontId="8" fillId="0" borderId="0" xfId="0" applyFont="1"/>
    <xf numFmtId="167" fontId="30" fillId="0" borderId="0" xfId="0" applyNumberFormat="1" applyFont="1"/>
    <xf numFmtId="49" fontId="16" fillId="0" borderId="0" xfId="0" applyNumberFormat="1" applyFont="1" applyBorder="1" applyAlignment="1">
      <alignment horizontal="right"/>
    </xf>
    <xf numFmtId="49" fontId="16" fillId="0" borderId="8" xfId="0" applyNumberFormat="1" applyFont="1" applyBorder="1" applyAlignment="1" applyProtection="1">
      <protection locked="0"/>
    </xf>
    <xf numFmtId="0" fontId="25" fillId="0" borderId="0" xfId="0" applyFont="1"/>
    <xf numFmtId="49" fontId="17" fillId="0" borderId="0" xfId="0" applyNumberFormat="1" applyFont="1"/>
    <xf numFmtId="0" fontId="16" fillId="0" borderId="4" xfId="0" applyFont="1" applyBorder="1" applyAlignment="1">
      <alignment horizontal="centerContinuous"/>
    </xf>
    <xf numFmtId="0" fontId="20" fillId="0" borderId="0" xfId="0" applyFont="1"/>
    <xf numFmtId="166" fontId="16" fillId="0" borderId="8" xfId="1" applyNumberFormat="1" applyFont="1" applyBorder="1" applyAlignment="1" applyProtection="1">
      <alignment horizontal="right"/>
      <protection locked="0"/>
    </xf>
    <xf numFmtId="0" fontId="32" fillId="0" borderId="0" xfId="0" applyFont="1"/>
    <xf numFmtId="3" fontId="18" fillId="0" borderId="8" xfId="0" applyNumberFormat="1" applyFont="1" applyBorder="1" applyProtection="1">
      <protection locked="0"/>
    </xf>
    <xf numFmtId="49" fontId="16" fillId="0" borderId="8" xfId="0" applyNumberFormat="1" applyFont="1" applyBorder="1" applyAlignment="1" applyProtection="1">
      <alignment horizontal="center"/>
      <protection locked="0"/>
    </xf>
    <xf numFmtId="0" fontId="25" fillId="0" borderId="0" xfId="0" applyFont="1" applyBorder="1"/>
    <xf numFmtId="0" fontId="30" fillId="0" borderId="0" xfId="0" applyFont="1" applyBorder="1"/>
    <xf numFmtId="0" fontId="34" fillId="0" borderId="0" xfId="0" applyFont="1"/>
    <xf numFmtId="0" fontId="35" fillId="0" borderId="0" xfId="0" applyFont="1" applyAlignment="1">
      <alignment horizontal="right"/>
    </xf>
    <xf numFmtId="0" fontId="36" fillId="0" borderId="0" xfId="0" applyFont="1"/>
    <xf numFmtId="0" fontId="35" fillId="0" borderId="0" xfId="0" applyFont="1"/>
    <xf numFmtId="0" fontId="35" fillId="0" borderId="0" xfId="0" applyFont="1" applyAlignment="1">
      <alignment horizontal="fill"/>
    </xf>
    <xf numFmtId="0" fontId="35" fillId="0" borderId="13" xfId="0" applyFont="1" applyBorder="1"/>
    <xf numFmtId="0" fontId="35" fillId="0" borderId="13" xfId="0" applyFont="1" applyBorder="1" applyAlignment="1">
      <alignment horizontal="right"/>
    </xf>
    <xf numFmtId="0" fontId="18" fillId="0" borderId="0" xfId="0" applyFont="1" applyBorder="1" applyAlignment="1">
      <alignment horizontal="centerContinuous"/>
    </xf>
    <xf numFmtId="0" fontId="37" fillId="0" borderId="0" xfId="0" applyFont="1" applyBorder="1" applyAlignment="1">
      <alignment horizontal="center"/>
    </xf>
    <xf numFmtId="0" fontId="18" fillId="0" borderId="0" xfId="0" applyFont="1" applyFill="1" applyBorder="1"/>
    <xf numFmtId="3" fontId="18" fillId="0" borderId="0" xfId="0" applyNumberFormat="1" applyFont="1" applyFill="1" applyBorder="1"/>
    <xf numFmtId="0" fontId="16" fillId="0" borderId="0" xfId="0" applyFont="1" applyBorder="1" applyAlignment="1">
      <alignment horizontal="right"/>
    </xf>
    <xf numFmtId="0" fontId="8" fillId="0" borderId="0" xfId="0" applyFont="1" applyBorder="1"/>
    <xf numFmtId="0" fontId="8" fillId="0" borderId="0" xfId="0" applyFont="1" applyBorder="1" applyAlignment="1">
      <alignment horizontal="center"/>
    </xf>
    <xf numFmtId="0" fontId="16" fillId="0" borderId="4" xfId="0" applyFont="1" applyBorder="1" applyAlignment="1">
      <alignment vertical="top"/>
    </xf>
    <xf numFmtId="0" fontId="16" fillId="0" borderId="4" xfId="0" applyFont="1" applyBorder="1" applyAlignment="1">
      <alignment horizontal="right" vertical="top"/>
    </xf>
    <xf numFmtId="0" fontId="8" fillId="0" borderId="4" xfId="0" applyFont="1" applyBorder="1" applyAlignment="1">
      <alignment vertical="top"/>
    </xf>
    <xf numFmtId="0" fontId="8" fillId="0" borderId="4" xfId="0" applyFont="1" applyBorder="1" applyAlignment="1">
      <alignment horizontal="center" vertical="top"/>
    </xf>
    <xf numFmtId="0" fontId="16" fillId="0" borderId="0" xfId="0" applyFont="1" applyAlignment="1">
      <alignment vertical="top"/>
    </xf>
    <xf numFmtId="0" fontId="35" fillId="0" borderId="0" xfId="0" applyFont="1" applyBorder="1"/>
    <xf numFmtId="0" fontId="35" fillId="0" borderId="0" xfId="0" applyFont="1" applyBorder="1" applyAlignment="1">
      <alignment horizontal="right"/>
    </xf>
    <xf numFmtId="0" fontId="16" fillId="0" borderId="0" xfId="0" applyFont="1" applyBorder="1" applyAlignment="1">
      <alignment horizontal="centerContinuous"/>
    </xf>
    <xf numFmtId="0" fontId="16" fillId="0" borderId="8" xfId="0" applyNumberFormat="1" applyFont="1" applyBorder="1"/>
    <xf numFmtId="0" fontId="16" fillId="0" borderId="8" xfId="0" applyNumberFormat="1" applyFont="1" applyBorder="1" applyProtection="1">
      <protection locked="0"/>
    </xf>
    <xf numFmtId="0" fontId="16" fillId="6" borderId="0" xfId="0" applyFont="1" applyFill="1"/>
    <xf numFmtId="0" fontId="16" fillId="0" borderId="0" xfId="0" applyFont="1" applyFill="1"/>
    <xf numFmtId="0" fontId="16" fillId="0" borderId="13" xfId="0" applyFont="1" applyBorder="1"/>
    <xf numFmtId="49" fontId="18" fillId="0" borderId="14" xfId="0" applyNumberFormat="1" applyFont="1" applyBorder="1" applyAlignment="1" applyProtection="1">
      <alignment horizontal="left"/>
    </xf>
    <xf numFmtId="49" fontId="16" fillId="0" borderId="14" xfId="0" applyNumberFormat="1" applyFont="1" applyBorder="1" applyAlignment="1">
      <alignment horizontal="right"/>
    </xf>
    <xf numFmtId="0" fontId="16" fillId="0" borderId="14" xfId="0" applyFont="1" applyBorder="1"/>
    <xf numFmtId="0" fontId="18" fillId="0" borderId="14" xfId="0" applyFont="1" applyBorder="1" applyAlignment="1">
      <alignment horizontal="right"/>
    </xf>
    <xf numFmtId="0" fontId="3" fillId="0" borderId="0" xfId="3"/>
    <xf numFmtId="0" fontId="37" fillId="0" borderId="0" xfId="0" applyFont="1"/>
    <xf numFmtId="0" fontId="39" fillId="0" borderId="0" xfId="0" applyFont="1"/>
    <xf numFmtId="0" fontId="18" fillId="0" borderId="13" xfId="0" applyFont="1" applyFill="1" applyBorder="1"/>
    <xf numFmtId="0" fontId="18" fillId="0" borderId="0" xfId="0" applyFont="1" applyFill="1"/>
    <xf numFmtId="0" fontId="4" fillId="2" borderId="0" xfId="0" applyFont="1" applyFill="1" applyBorder="1" applyAlignment="1"/>
    <xf numFmtId="0" fontId="21" fillId="0" borderId="0" xfId="0" applyFont="1" applyFill="1" applyBorder="1"/>
    <xf numFmtId="0" fontId="16" fillId="0" borderId="17" xfId="0" applyFont="1" applyBorder="1" applyAlignment="1">
      <alignment horizontal="centerContinuous"/>
    </xf>
    <xf numFmtId="0" fontId="16" fillId="0" borderId="18" xfId="0" applyFont="1" applyBorder="1" applyAlignment="1">
      <alignment horizontal="center"/>
    </xf>
    <xf numFmtId="0" fontId="16" fillId="0" borderId="0" xfId="0" quotePrefix="1" applyFont="1" applyFill="1" applyAlignment="1">
      <alignment horizontal="right"/>
    </xf>
    <xf numFmtId="3" fontId="16" fillId="0" borderId="8" xfId="0" applyNumberFormat="1" applyFont="1" applyFill="1" applyBorder="1" applyAlignment="1" applyProtection="1">
      <alignment horizontal="right"/>
      <protection locked="0"/>
    </xf>
    <xf numFmtId="0" fontId="31" fillId="0" borderId="4" xfId="0" applyFont="1" applyFill="1" applyBorder="1"/>
    <xf numFmtId="0" fontId="27" fillId="0" borderId="0" xfId="0" applyFont="1"/>
    <xf numFmtId="0" fontId="27" fillId="0" borderId="13" xfId="0" applyFont="1" applyFill="1" applyBorder="1"/>
    <xf numFmtId="0" fontId="18" fillId="0" borderId="2" xfId="0" applyFont="1" applyBorder="1" applyAlignment="1">
      <alignment horizontal="centerContinuous"/>
    </xf>
    <xf numFmtId="0" fontId="18" fillId="0" borderId="19" xfId="0" applyFont="1" applyBorder="1"/>
    <xf numFmtId="0" fontId="18" fillId="0" borderId="19" xfId="0" applyFont="1" applyBorder="1" applyAlignment="1">
      <alignment horizontal="center"/>
    </xf>
    <xf numFmtId="0" fontId="5" fillId="0" borderId="19" xfId="0" applyFont="1" applyBorder="1"/>
    <xf numFmtId="0" fontId="4" fillId="0" borderId="0" xfId="0" applyFont="1"/>
    <xf numFmtId="0" fontId="18" fillId="5" borderId="0" xfId="0" applyFont="1" applyFill="1" applyAlignment="1">
      <alignment horizontal="left"/>
    </xf>
    <xf numFmtId="0" fontId="41" fillId="5" borderId="0" xfId="0" applyFont="1" applyFill="1" applyAlignment="1">
      <alignment horizontal="left"/>
    </xf>
    <xf numFmtId="0" fontId="3" fillId="0" borderId="0" xfId="0" applyFont="1"/>
    <xf numFmtId="15" fontId="18" fillId="0" borderId="0" xfId="0" quotePrefix="1" applyNumberFormat="1" applyFont="1" applyBorder="1" applyAlignment="1">
      <alignment horizontal="centerContinuous"/>
    </xf>
    <xf numFmtId="0" fontId="0" fillId="7" borderId="0" xfId="0" applyFill="1"/>
    <xf numFmtId="0" fontId="0" fillId="8" borderId="0" xfId="0" applyFill="1"/>
    <xf numFmtId="0" fontId="0" fillId="9" borderId="0" xfId="0" applyFill="1"/>
    <xf numFmtId="0" fontId="16" fillId="0" borderId="0" xfId="0" quotePrefix="1" applyNumberFormat="1" applyFont="1" applyAlignment="1">
      <alignment horizontal="right"/>
    </xf>
    <xf numFmtId="0" fontId="18" fillId="0" borderId="0" xfId="0" applyNumberFormat="1" applyFont="1" applyAlignment="1">
      <alignment horizontal="right"/>
    </xf>
    <xf numFmtId="3" fontId="42" fillId="0" borderId="0" xfId="0" applyNumberFormat="1" applyFont="1" applyAlignment="1">
      <alignment horizontal="center"/>
    </xf>
    <xf numFmtId="49" fontId="16" fillId="0" borderId="0" xfId="0" applyNumberFormat="1" applyFont="1" applyAlignment="1" applyProtection="1">
      <alignment horizontal="center"/>
    </xf>
    <xf numFmtId="49" fontId="18" fillId="0" borderId="0" xfId="0" applyNumberFormat="1" applyFont="1" applyAlignment="1" applyProtection="1">
      <alignment horizontal="center"/>
    </xf>
    <xf numFmtId="0" fontId="10" fillId="2" borderId="0" xfId="0" applyFont="1" applyFill="1" applyAlignment="1"/>
    <xf numFmtId="0" fontId="44" fillId="10" borderId="20" xfId="4" applyNumberFormat="1" applyFont="1" applyFill="1" applyBorder="1" applyAlignment="1">
      <alignment horizontal="center"/>
    </xf>
    <xf numFmtId="0" fontId="45" fillId="0" borderId="0" xfId="0" applyNumberFormat="1" applyFont="1"/>
    <xf numFmtId="3" fontId="45" fillId="0" borderId="0" xfId="0" applyNumberFormat="1" applyFont="1"/>
    <xf numFmtId="0" fontId="46" fillId="0" borderId="21" xfId="5" applyFont="1" applyFill="1" applyBorder="1" applyAlignment="1">
      <alignment horizontal="right" wrapText="1"/>
    </xf>
    <xf numFmtId="0" fontId="46" fillId="0" borderId="21" xfId="5" applyFont="1" applyFill="1" applyBorder="1" applyAlignment="1">
      <alignment wrapText="1"/>
    </xf>
    <xf numFmtId="168" fontId="46" fillId="0" borderId="21" xfId="5" applyNumberFormat="1" applyFont="1" applyFill="1" applyBorder="1" applyAlignment="1">
      <alignment horizontal="right" wrapText="1"/>
    </xf>
    <xf numFmtId="0" fontId="44" fillId="10" borderId="20" xfId="5" applyFont="1" applyFill="1" applyBorder="1" applyAlignment="1">
      <alignment horizontal="center"/>
    </xf>
    <xf numFmtId="0" fontId="45" fillId="0" borderId="0" xfId="0" applyFont="1"/>
    <xf numFmtId="10" fontId="45" fillId="0" borderId="0" xfId="0" applyNumberFormat="1" applyFont="1"/>
    <xf numFmtId="49" fontId="45" fillId="0" borderId="0" xfId="0" applyNumberFormat="1" applyFont="1"/>
    <xf numFmtId="49" fontId="45" fillId="0" borderId="0" xfId="0" applyNumberFormat="1" applyFont="1" applyAlignment="1">
      <alignment horizontal="right"/>
    </xf>
    <xf numFmtId="0" fontId="48" fillId="10" borderId="20" xfId="4" applyNumberFormat="1" applyFont="1" applyFill="1" applyBorder="1" applyAlignment="1">
      <alignment horizontal="center"/>
    </xf>
    <xf numFmtId="0" fontId="49" fillId="0" borderId="0" xfId="0" applyNumberFormat="1" applyFont="1"/>
    <xf numFmtId="0" fontId="16" fillId="0" borderId="0" xfId="0" quotePrefix="1" applyFont="1" applyAlignment="1">
      <alignment horizontal="righ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applyFill="1" applyBorder="1"/>
    <xf numFmtId="0" fontId="0" fillId="0" borderId="13" xfId="0" applyFill="1" applyBorder="1"/>
    <xf numFmtId="0" fontId="0" fillId="0" borderId="0" xfId="0" applyAlignment="1"/>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50" fillId="2" borderId="0" xfId="0" applyFont="1" applyFill="1"/>
    <xf numFmtId="0" fontId="8" fillId="0" borderId="0" xfId="0" applyFont="1" applyAlignment="1">
      <alignment vertical="center"/>
    </xf>
    <xf numFmtId="0" fontId="51" fillId="0" borderId="0" xfId="0" applyFont="1" applyBorder="1"/>
    <xf numFmtId="0" fontId="16" fillId="0" borderId="0" xfId="0" applyNumberFormat="1" applyFont="1" applyBorder="1"/>
    <xf numFmtId="0" fontId="0" fillId="0" borderId="0" xfId="0"/>
    <xf numFmtId="0" fontId="0" fillId="11" borderId="0" xfId="0" applyFill="1"/>
    <xf numFmtId="0" fontId="52" fillId="0" borderId="0" xfId="0" applyFont="1" applyFill="1"/>
    <xf numFmtId="0" fontId="0" fillId="12" borderId="0" xfId="0" applyFill="1"/>
    <xf numFmtId="0" fontId="52" fillId="8" borderId="0" xfId="0" applyFont="1" applyFill="1"/>
    <xf numFmtId="0" fontId="0" fillId="13" borderId="0" xfId="0" applyFill="1"/>
    <xf numFmtId="0" fontId="53" fillId="0" borderId="8" xfId="0" applyFont="1" applyFill="1" applyBorder="1" applyAlignment="1" applyProtection="1">
      <alignment horizontal="center"/>
      <protection locked="0"/>
    </xf>
    <xf numFmtId="0" fontId="54" fillId="0" borderId="0" xfId="0" applyFont="1"/>
    <xf numFmtId="3" fontId="56" fillId="0" borderId="0" xfId="0" applyNumberFormat="1" applyFont="1" applyAlignment="1">
      <alignment horizontal="right"/>
    </xf>
    <xf numFmtId="0" fontId="38" fillId="0" borderId="13" xfId="0" applyFont="1" applyBorder="1"/>
    <xf numFmtId="3" fontId="18" fillId="4" borderId="5" xfId="0" applyNumberFormat="1" applyFont="1" applyFill="1" applyBorder="1" applyProtection="1"/>
    <xf numFmtId="0" fontId="38" fillId="0" borderId="0" xfId="0" applyFont="1" applyBorder="1"/>
    <xf numFmtId="15" fontId="0" fillId="0" borderId="0" xfId="0" quotePrefix="1" applyNumberFormat="1"/>
    <xf numFmtId="0" fontId="0" fillId="0" borderId="0" xfId="0" quotePrefix="1"/>
    <xf numFmtId="0" fontId="18" fillId="0" borderId="0" xfId="0" applyNumberFormat="1" applyFont="1" applyAlignment="1">
      <alignment horizontal="centerContinuous"/>
    </xf>
    <xf numFmtId="0" fontId="18" fillId="0" borderId="0" xfId="0" applyNumberFormat="1" applyFont="1" applyAlignment="1" applyProtection="1">
      <alignment horizontal="left"/>
    </xf>
    <xf numFmtId="0" fontId="0" fillId="5" borderId="8" xfId="0" applyFill="1" applyBorder="1"/>
    <xf numFmtId="0" fontId="0" fillId="14" borderId="15" xfId="0" applyFill="1" applyBorder="1"/>
    <xf numFmtId="0" fontId="0" fillId="14" borderId="12" xfId="0" applyFill="1" applyBorder="1"/>
    <xf numFmtId="0" fontId="0" fillId="14" borderId="16" xfId="0" applyFill="1" applyBorder="1"/>
    <xf numFmtId="0" fontId="0" fillId="14" borderId="17" xfId="0" applyFill="1" applyBorder="1"/>
    <xf numFmtId="0" fontId="0" fillId="14" borderId="0" xfId="0" applyFill="1" applyBorder="1"/>
    <xf numFmtId="0" fontId="0" fillId="14" borderId="18" xfId="0" applyFill="1" applyBorder="1"/>
    <xf numFmtId="15" fontId="0" fillId="14" borderId="23" xfId="0" quotePrefix="1" applyNumberFormat="1" applyFill="1" applyBorder="1"/>
    <xf numFmtId="0" fontId="0" fillId="14" borderId="4" xfId="0" applyFill="1" applyBorder="1"/>
    <xf numFmtId="0" fontId="0" fillId="14" borderId="24" xfId="0" applyFill="1" applyBorder="1"/>
    <xf numFmtId="0" fontId="18" fillId="0" borderId="0" xfId="0" applyFont="1" applyAlignment="1">
      <alignment horizontal="center"/>
    </xf>
    <xf numFmtId="0" fontId="0" fillId="0" borderId="0" xfId="0"/>
    <xf numFmtId="0" fontId="0" fillId="15" borderId="0" xfId="0" applyFill="1"/>
    <xf numFmtId="0" fontId="52" fillId="15" borderId="0" xfId="0" applyFont="1" applyFill="1"/>
    <xf numFmtId="0" fontId="0" fillId="0" borderId="0" xfId="0" applyAlignment="1">
      <alignment horizontal="center" wrapText="1"/>
    </xf>
    <xf numFmtId="0" fontId="7" fillId="5" borderId="1" xfId="0" applyFont="1" applyFill="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10" fillId="2" borderId="0" xfId="0" applyFont="1" applyFill="1" applyAlignment="1">
      <alignment horizontal="center" vertical="top" wrapText="1"/>
    </xf>
    <xf numFmtId="0" fontId="2" fillId="2" borderId="0" xfId="0" applyFont="1" applyFill="1" applyAlignment="1">
      <alignment horizontal="center"/>
    </xf>
    <xf numFmtId="0" fontId="4" fillId="2" borderId="0" xfId="0" applyFont="1" applyFill="1" applyAlignment="1">
      <alignment horizontal="center"/>
    </xf>
    <xf numFmtId="0" fontId="5" fillId="0" borderId="0" xfId="0" applyFont="1" applyFill="1" applyBorder="1" applyAlignment="1">
      <alignment horizontal="center" vertical="center"/>
    </xf>
    <xf numFmtId="0" fontId="5" fillId="0" borderId="0" xfId="0" applyFont="1" applyAlignment="1" applyProtection="1">
      <alignment horizontal="center"/>
    </xf>
    <xf numFmtId="0" fontId="10" fillId="0" borderId="0" xfId="0" applyFont="1" applyBorder="1" applyAlignment="1" applyProtection="1">
      <alignment horizontal="center"/>
    </xf>
    <xf numFmtId="0" fontId="4" fillId="0" borderId="0" xfId="0" applyFont="1" applyAlignment="1" applyProtection="1">
      <alignment horizontal="center"/>
    </xf>
    <xf numFmtId="0" fontId="3" fillId="5" borderId="5"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2" fillId="0" borderId="0" xfId="0" applyFont="1" applyAlignment="1" applyProtection="1">
      <alignment horizontal="center"/>
    </xf>
    <xf numFmtId="0" fontId="5" fillId="0" borderId="0" xfId="0" applyFont="1" applyFill="1" applyAlignment="1" applyProtection="1">
      <alignment horizontal="center"/>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49" fontId="18" fillId="0" borderId="0" xfId="0" applyNumberFormat="1" applyFont="1" applyAlignment="1">
      <alignment horizontal="center"/>
    </xf>
    <xf numFmtId="0" fontId="37" fillId="0" borderId="0" xfId="0" applyFont="1" applyAlignment="1">
      <alignment horizontal="center" wrapText="1"/>
    </xf>
    <xf numFmtId="0" fontId="18" fillId="0" borderId="0" xfId="0" applyFont="1" applyAlignment="1" applyProtection="1">
      <alignment horizontal="center" wrapText="1"/>
    </xf>
    <xf numFmtId="0" fontId="18" fillId="0" borderId="0" xfId="0" applyFont="1" applyAlignment="1" applyProtection="1">
      <alignment horizontal="center" vertical="top"/>
    </xf>
    <xf numFmtId="0" fontId="16" fillId="0" borderId="0" xfId="0" applyFont="1" applyAlignment="1" applyProtection="1">
      <alignment horizontal="center" vertical="top" wrapText="1"/>
    </xf>
    <xf numFmtId="0" fontId="26" fillId="0" borderId="0" xfId="0" applyFont="1" applyAlignment="1" applyProtection="1">
      <alignment horizontal="left" vertical="top" wrapText="1"/>
    </xf>
    <xf numFmtId="0" fontId="18" fillId="0" borderId="0" xfId="0" applyFont="1" applyAlignment="1" applyProtection="1">
      <alignment horizontal="right"/>
    </xf>
    <xf numFmtId="3" fontId="16" fillId="0" borderId="5" xfId="0" applyNumberFormat="1" applyFont="1" applyBorder="1" applyAlignment="1" applyProtection="1">
      <alignment horizontal="center"/>
      <protection locked="0"/>
    </xf>
    <xf numFmtId="3" fontId="16" fillId="0" borderId="7" xfId="0" applyNumberFormat="1" applyFont="1" applyBorder="1" applyAlignment="1" applyProtection="1">
      <alignment horizontal="center"/>
      <protection locked="0"/>
    </xf>
    <xf numFmtId="0" fontId="21" fillId="0" borderId="0" xfId="0" applyFont="1" applyAlignment="1">
      <alignment horizontal="center" vertical="center"/>
    </xf>
    <xf numFmtId="0" fontId="18" fillId="0" borderId="0" xfId="0" applyFont="1" applyAlignment="1">
      <alignment horizontal="center"/>
    </xf>
    <xf numFmtId="0" fontId="18" fillId="0" borderId="0" xfId="0" applyFont="1" applyBorder="1" applyAlignment="1">
      <alignment horizontal="center"/>
    </xf>
    <xf numFmtId="3" fontId="16" fillId="0" borderId="8" xfId="0" applyNumberFormat="1" applyFont="1" applyBorder="1" applyAlignment="1" applyProtection="1">
      <alignment horizontal="right"/>
      <protection locked="0"/>
    </xf>
    <xf numFmtId="3" fontId="18" fillId="4" borderId="5" xfId="0" applyNumberFormat="1" applyFont="1" applyFill="1" applyBorder="1" applyAlignment="1">
      <alignment horizontal="center"/>
    </xf>
    <xf numFmtId="3" fontId="18" fillId="4" borderId="7" xfId="0" applyNumberFormat="1" applyFont="1" applyFill="1" applyBorder="1" applyAlignment="1">
      <alignment horizontal="center"/>
    </xf>
    <xf numFmtId="3" fontId="18" fillId="4" borderId="8" xfId="0" applyNumberFormat="1" applyFont="1" applyFill="1" applyBorder="1" applyAlignment="1" applyProtection="1">
      <alignment horizontal="right"/>
    </xf>
    <xf numFmtId="3" fontId="18" fillId="4" borderId="5" xfId="0" applyNumberFormat="1" applyFont="1" applyFill="1" applyBorder="1" applyAlignment="1" applyProtection="1">
      <alignment horizontal="center"/>
    </xf>
    <xf numFmtId="3" fontId="18" fillId="4" borderId="7" xfId="0" applyNumberFormat="1" applyFont="1" applyFill="1" applyBorder="1" applyAlignment="1" applyProtection="1">
      <alignment horizontal="center"/>
    </xf>
    <xf numFmtId="3" fontId="21" fillId="0" borderId="0" xfId="0" applyNumberFormat="1" applyFont="1" applyAlignment="1">
      <alignment horizontal="left" vertical="center"/>
    </xf>
    <xf numFmtId="0" fontId="31" fillId="0" borderId="22" xfId="0" applyFont="1" applyBorder="1" applyAlignment="1">
      <alignment horizontal="center" wrapText="1"/>
    </xf>
    <xf numFmtId="0" fontId="38" fillId="0" borderId="0" xfId="0" applyFont="1" applyBorder="1" applyAlignment="1">
      <alignment horizontal="center" wrapText="1"/>
    </xf>
    <xf numFmtId="0" fontId="38" fillId="0" borderId="22" xfId="0" applyFont="1" applyBorder="1" applyAlignment="1">
      <alignment horizontal="center" wrapText="1"/>
    </xf>
    <xf numFmtId="3" fontId="16" fillId="0" borderId="5" xfId="0" applyNumberFormat="1" applyFont="1" applyFill="1" applyBorder="1" applyAlignment="1" applyProtection="1">
      <alignment horizontal="right"/>
      <protection locked="0"/>
    </xf>
    <xf numFmtId="3" fontId="16" fillId="0" borderId="7" xfId="0" applyNumberFormat="1" applyFont="1" applyFill="1" applyBorder="1" applyAlignment="1" applyProtection="1">
      <alignment horizontal="right"/>
      <protection locked="0"/>
    </xf>
    <xf numFmtId="0" fontId="2" fillId="0" borderId="0" xfId="0" applyFont="1" applyAlignment="1">
      <alignment horizontal="center"/>
    </xf>
    <xf numFmtId="0" fontId="4" fillId="0" borderId="0" xfId="0" applyFont="1" applyAlignment="1">
      <alignment horizontal="center"/>
    </xf>
    <xf numFmtId="0" fontId="40" fillId="0" borderId="0" xfId="0" applyFont="1" applyBorder="1" applyAlignment="1">
      <alignment horizontal="center"/>
    </xf>
    <xf numFmtId="0" fontId="21" fillId="0" borderId="13" xfId="0" applyFont="1" applyFill="1" applyBorder="1" applyAlignment="1">
      <alignment horizontal="center"/>
    </xf>
    <xf numFmtId="0" fontId="5" fillId="0" borderId="0" xfId="0" applyFont="1" applyBorder="1" applyAlignment="1">
      <alignment horizontal="left" vertical="center"/>
    </xf>
    <xf numFmtId="0" fontId="16" fillId="0" borderId="15" xfId="0" applyFont="1" applyBorder="1" applyAlignment="1">
      <alignment horizontal="center"/>
    </xf>
    <xf numFmtId="0" fontId="16" fillId="0" borderId="12" xfId="0" applyFont="1" applyBorder="1" applyAlignment="1">
      <alignment horizontal="center"/>
    </xf>
    <xf numFmtId="0" fontId="16" fillId="0" borderId="16" xfId="0" applyFont="1" applyBorder="1" applyAlignment="1">
      <alignment horizontal="center"/>
    </xf>
    <xf numFmtId="0" fontId="3" fillId="0" borderId="0" xfId="3" applyFont="1" applyAlignment="1">
      <alignment horizontal="center"/>
    </xf>
    <xf numFmtId="0" fontId="16" fillId="0" borderId="5" xfId="0" applyFont="1" applyBorder="1" applyAlignment="1" applyProtection="1">
      <alignment horizontal="center"/>
      <protection locked="0"/>
    </xf>
    <xf numFmtId="0" fontId="16" fillId="0" borderId="7" xfId="0" applyFont="1" applyBorder="1" applyAlignment="1" applyProtection="1">
      <alignment horizontal="center"/>
      <protection locked="0"/>
    </xf>
    <xf numFmtId="0" fontId="16" fillId="0" borderId="6" xfId="0" applyFont="1" applyBorder="1" applyAlignment="1" applyProtection="1">
      <alignment horizontal="center"/>
      <protection locked="0"/>
    </xf>
  </cellXfs>
  <cellStyles count="6">
    <cellStyle name="Hyperlink" xfId="2" builtinId="8"/>
    <cellStyle name="Normal" xfId="0" builtinId="0"/>
    <cellStyle name="Normal 2" xfId="3"/>
    <cellStyle name="Normal_Sheet1" xfId="4"/>
    <cellStyle name="Normal_Sheet2" xfId="5"/>
    <cellStyle name="Percent" xfId="1" builtinId="5"/>
  </cellStyles>
  <dxfs count="107">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6" tint="0.3999450666829432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3" tint="0.7999816888943144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6" tint="0.39994506668294322"/>
        </patternFill>
      </fill>
    </dxf>
    <dxf>
      <fill>
        <patternFill>
          <bgColor theme="6" tint="0.39994506668294322"/>
        </patternFill>
      </fill>
    </dxf>
    <dxf>
      <fill>
        <patternFill>
          <bgColor theme="3" tint="0.79998168889431442"/>
        </patternFill>
      </fill>
    </dxf>
    <dxf>
      <fill>
        <patternFill>
          <bgColor rgb="FFFF0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FF0000"/>
      </font>
      <fill>
        <patternFill>
          <bgColor rgb="FFFF0000"/>
        </patternFill>
      </fill>
    </dxf>
    <dxf>
      <fill>
        <patternFill>
          <bgColor theme="2" tint="-0.24994659260841701"/>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257175</xdr:colOff>
      <xdr:row>17</xdr:row>
      <xdr:rowOff>95250</xdr:rowOff>
    </xdr:from>
    <xdr:to>
      <xdr:col>4</xdr:col>
      <xdr:colOff>76200</xdr:colOff>
      <xdr:row>32</xdr:row>
      <xdr:rowOff>133350</xdr:rowOff>
    </xdr:to>
    <xdr:sp macro="" textlink="">
      <xdr:nvSpPr>
        <xdr:cNvPr id="2" name="Rectangle 1"/>
        <xdr:cNvSpPr/>
      </xdr:nvSpPr>
      <xdr:spPr>
        <a:xfrm>
          <a:off x="257175" y="3333750"/>
          <a:ext cx="4000500" cy="28956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sheet populates the municipality</a:t>
          </a:r>
          <a:r>
            <a:rPr lang="en-US" sz="1100" baseline="0">
              <a:solidFill>
                <a:sysClr val="windowText" lastClr="000000"/>
              </a:solidFill>
            </a:rPr>
            <a:t> lists.  </a:t>
          </a:r>
        </a:p>
        <a:p>
          <a:pPr algn="l"/>
          <a:endParaRPr lang="en-US" sz="1100" baseline="0">
            <a:solidFill>
              <a:sysClr val="windowText" lastClr="000000"/>
            </a:solidFill>
          </a:endParaRPr>
        </a:p>
        <a:p>
          <a:pPr algn="l"/>
          <a:r>
            <a:rPr lang="en-US" sz="1100" baseline="0">
              <a:solidFill>
                <a:sysClr val="windowText" lastClr="000000"/>
              </a:solidFill>
            </a:rPr>
            <a:t>1. New municipalities must be added each year.</a:t>
          </a:r>
        </a:p>
        <a:p>
          <a:pPr algn="l"/>
          <a:r>
            <a:rPr lang="en-US" sz="1100" baseline="0">
              <a:solidFill>
                <a:sysClr val="windowText" lastClr="000000"/>
              </a:solidFill>
            </a:rPr>
            <a:t>2. Dissolved municipalities can be removed no less than one year after they are dissolved.</a:t>
          </a:r>
        </a:p>
        <a:p>
          <a:pPr algn="l"/>
          <a:r>
            <a:rPr lang="en-US" sz="1100" baseline="0">
              <a:solidFill>
                <a:sysClr val="windowText" lastClr="000000"/>
              </a:solidFill>
            </a:rPr>
            <a:t>3. Municipalities that have not yet levied a rate can be left on the report, and the counties can leave the fields blank (this way we reduce the risk that they may add a rate which may go unreported).</a:t>
          </a:r>
        </a:p>
        <a:p>
          <a:pPr algn="l"/>
          <a:r>
            <a:rPr lang="en-US" sz="1100" baseline="0">
              <a:solidFill>
                <a:sysClr val="windowText" lastClr="000000"/>
              </a:solidFill>
            </a:rPr>
            <a:t>4.  Municipalities import by the suffix.  The suffix must be in the correct format "-M#####"</a:t>
          </a:r>
        </a:p>
        <a:p>
          <a:pPr algn="l"/>
          <a:r>
            <a:rPr lang="en-US" sz="1100" baseline="0">
              <a:solidFill>
                <a:sysClr val="windowText" lastClr="000000"/>
              </a:solidFill>
            </a:rPr>
            <a:t>5. The number of municipalities (in row 2) must be updated when they are added or removed.</a:t>
          </a:r>
        </a:p>
        <a:p>
          <a:pPr algn="l"/>
          <a:r>
            <a:rPr lang="en-US" sz="1100" baseline="0">
              <a:solidFill>
                <a:srgbClr val="FF0000"/>
              </a:solidFill>
            </a:rPr>
            <a:t>**Do not insert field ...doing so will through off the column sequence.  Copy and replace field instead!!***</a:t>
          </a: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19050</xdr:rowOff>
    </xdr:from>
    <xdr:to>
      <xdr:col>2</xdr:col>
      <xdr:colOff>1057275</xdr:colOff>
      <xdr:row>35</xdr:row>
      <xdr:rowOff>38100</xdr:rowOff>
    </xdr:to>
    <xdr:sp macro="" textlink="">
      <xdr:nvSpPr>
        <xdr:cNvPr id="2" name="Rectangle 1"/>
        <xdr:cNvSpPr/>
      </xdr:nvSpPr>
      <xdr:spPr>
        <a:xfrm>
          <a:off x="0" y="3562350"/>
          <a:ext cx="4000500" cy="34480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sheet populates the</a:t>
          </a:r>
          <a:r>
            <a:rPr lang="en-US" sz="1100" baseline="0">
              <a:solidFill>
                <a:sysClr val="windowText" lastClr="000000"/>
              </a:solidFill>
            </a:rPr>
            <a:t> school districts and special districts lists.  </a:t>
          </a:r>
        </a:p>
        <a:p>
          <a:pPr algn="l"/>
          <a:endParaRPr lang="en-US" sz="1100" baseline="0">
            <a:solidFill>
              <a:sysClr val="windowText" lastClr="000000"/>
            </a:solidFill>
          </a:endParaRPr>
        </a:p>
        <a:p>
          <a:pPr algn="l"/>
          <a:r>
            <a:rPr lang="en-US" sz="1100" baseline="0">
              <a:solidFill>
                <a:sysClr val="windowText" lastClr="000000"/>
              </a:solidFill>
            </a:rPr>
            <a:t>1. New districts must be added each year.</a:t>
          </a:r>
        </a:p>
        <a:p>
          <a:pPr algn="l"/>
          <a:r>
            <a:rPr lang="en-US" sz="1100" baseline="0">
              <a:solidFill>
                <a:sysClr val="windowText" lastClr="000000"/>
              </a:solidFill>
            </a:rPr>
            <a:t>2. Dissolved districts can be removed no less than one year after they are dissolved.</a:t>
          </a:r>
        </a:p>
        <a:p>
          <a:pPr algn="l"/>
          <a:r>
            <a:rPr lang="en-US" sz="1100" baseline="0">
              <a:solidFill>
                <a:sysClr val="windowText" lastClr="000000"/>
              </a:solidFill>
            </a:rPr>
            <a:t>3. Districts that have not yet levied a rate can be left on the report, and the counties can leave the fields blank (this way we reduce the risk that they may add a rate which may go unreported).</a:t>
          </a:r>
        </a:p>
        <a:p>
          <a:pPr algn="l"/>
          <a:r>
            <a:rPr lang="en-US" sz="1100" baseline="0">
              <a:solidFill>
                <a:sysClr val="windowText" lastClr="000000"/>
              </a:solidFill>
            </a:rPr>
            <a:t>4.  Districts import by the suffix.  The suffix must be in the correct format "-D#####"</a:t>
          </a:r>
        </a:p>
        <a:p>
          <a:pPr algn="l"/>
          <a:r>
            <a:rPr lang="en-US" sz="1100" baseline="0">
              <a:solidFill>
                <a:sysClr val="windowText" lastClr="000000"/>
              </a:solidFill>
            </a:rPr>
            <a:t>5. The number of districts (in row 2) must be updated when they are added or removed.</a:t>
          </a:r>
        </a:p>
        <a:p>
          <a:pPr algn="l"/>
          <a:r>
            <a:rPr lang="en-US" sz="1100" baseline="0">
              <a:solidFill>
                <a:srgbClr val="FF0000"/>
              </a:solidFill>
            </a:rPr>
            <a:t>**Do not insert field ...doing so will through off the column sequence.  Copy and replace field instead!!***</a:t>
          </a:r>
        </a:p>
        <a:p>
          <a:pPr algn="l"/>
          <a:r>
            <a:rPr lang="en-US" sz="1100">
              <a:solidFill>
                <a:sysClr val="windowText" lastClr="000000"/>
              </a:solidFill>
            </a:rPr>
            <a:t>6. School districts (populated on Section</a:t>
          </a:r>
          <a:r>
            <a:rPr lang="en-US" sz="1100" baseline="0">
              <a:solidFill>
                <a:sysClr val="windowText" lastClr="000000"/>
              </a:solidFill>
            </a:rPr>
            <a:t> D) </a:t>
          </a:r>
          <a:r>
            <a:rPr lang="en-US" sz="1100">
              <a:solidFill>
                <a:sysClr val="windowText" lastClr="000000"/>
              </a:solidFill>
            </a:rPr>
            <a:t>start</a:t>
          </a:r>
          <a:r>
            <a:rPr lang="en-US" sz="1100" baseline="0">
              <a:solidFill>
                <a:sysClr val="windowText" lastClr="000000"/>
              </a:solidFill>
            </a:rPr>
            <a:t> </a:t>
          </a:r>
          <a:r>
            <a:rPr lang="en-US" sz="1100">
              <a:solidFill>
                <a:sysClr val="windowText" lastClr="000000"/>
              </a:solidFill>
            </a:rPr>
            <a:t>on row 65.  Row 68 designated school districts</a:t>
          </a:r>
          <a:r>
            <a:rPr lang="en-US" sz="1100" baseline="0">
              <a:solidFill>
                <a:sysClr val="windowText" lastClr="000000"/>
              </a:solidFill>
            </a:rPr>
            <a:t> that are reported on TR2.   Unlike counties, Municipalities required general assembly approval to levy a school district tax.</a:t>
          </a:r>
          <a:endParaRPr 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28574</xdr:rowOff>
    </xdr:from>
    <xdr:to>
      <xdr:col>10</xdr:col>
      <xdr:colOff>266700</xdr:colOff>
      <xdr:row>237</xdr:row>
      <xdr:rowOff>0</xdr:rowOff>
    </xdr:to>
    <xdr:sp macro="" textlink="">
      <xdr:nvSpPr>
        <xdr:cNvPr id="2" name="TextBox 1"/>
        <xdr:cNvSpPr txBox="1"/>
      </xdr:nvSpPr>
      <xdr:spPr>
        <a:xfrm>
          <a:off x="76199" y="28574"/>
          <a:ext cx="6286501" cy="3834765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TR-1 Instructions</a:t>
          </a:r>
        </a:p>
        <a:p>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General Instructions for Completing the TR-1 Report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Before entering any data into the TR-1 Form, you</a:t>
          </a:r>
          <a:r>
            <a:rPr lang="en-US" sz="1100" baseline="0">
              <a:solidFill>
                <a:schemeClr val="dk1"/>
              </a:solidFill>
              <a:effectLst/>
              <a:latin typeface="+mn-lt"/>
              <a:ea typeface="+mn-ea"/>
              <a:cs typeface="+mn-cs"/>
            </a:rPr>
            <a:t> must</a:t>
          </a:r>
          <a:r>
            <a:rPr lang="en-US" sz="1100">
              <a:solidFill>
                <a:schemeClr val="dk1"/>
              </a:solidFill>
              <a:effectLst/>
              <a:latin typeface="+mn-lt"/>
              <a:ea typeface="+mn-ea"/>
              <a:cs typeface="+mn-cs"/>
            </a:rPr>
            <a:t> select your county from the "Selection" Tab.</a:t>
          </a:r>
        </a:p>
        <a:p>
          <a:r>
            <a:rPr lang="en-US" sz="1100">
              <a:solidFill>
                <a:schemeClr val="dk1"/>
              </a:solidFill>
              <a:effectLst/>
              <a:latin typeface="+mn-lt"/>
              <a:ea typeface="+mn-ea"/>
              <a:cs typeface="+mn-cs"/>
            </a:rPr>
            <a:t>When you select your county, your county's municipalities and districts will populate into the forms.  </a:t>
          </a:r>
          <a:r>
            <a:rPr lang="en-US" sz="1100" b="1">
              <a:solidFill>
                <a:schemeClr val="dk1"/>
              </a:solidFill>
              <a:effectLst/>
              <a:latin typeface="+mn-lt"/>
              <a:ea typeface="+mn-ea"/>
              <a:cs typeface="+mn-cs"/>
            </a:rPr>
            <a:t>If any of the districts do not populate, do not proceed.</a:t>
          </a:r>
          <a:r>
            <a:rPr lang="en-US" sz="1100" b="1" baseline="0">
              <a:solidFill>
                <a:schemeClr val="dk1"/>
              </a:solidFill>
              <a:effectLst/>
              <a:latin typeface="+mn-lt"/>
              <a:ea typeface="+mn-ea"/>
              <a:cs typeface="+mn-cs"/>
            </a:rPr>
            <a:t>  Pl</a:t>
          </a:r>
          <a:r>
            <a:rPr lang="en-US" sz="1100" b="1">
              <a:solidFill>
                <a:schemeClr val="dk1"/>
              </a:solidFill>
              <a:effectLst/>
              <a:latin typeface="+mn-lt"/>
              <a:ea typeface="+mn-ea"/>
              <a:cs typeface="+mn-cs"/>
            </a:rPr>
            <a:t>ease stop and contact the information unit at  919-814-1129 or email us at  localgovt_informationunit@ncdor.gov </a:t>
          </a:r>
          <a:r>
            <a:rPr lang="en-US" sz="1100" b="1" u="none" strike="noStrike">
              <a:solidFill>
                <a:schemeClr val="dk1"/>
              </a:solidFill>
              <a:effectLst/>
              <a:latin typeface="+mn-lt"/>
              <a:ea typeface="+mn-ea"/>
              <a:cs typeface="+mn-cs"/>
            </a:rPr>
            <a:t>so we can send you a form with your districts prepopulated.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pPr algn="ctr"/>
          <a:r>
            <a:rPr lang="en-US" sz="1600" b="1" u="sng">
              <a:solidFill>
                <a:schemeClr val="dk1"/>
              </a:solidFill>
              <a:effectLst/>
              <a:latin typeface="+mn-lt"/>
              <a:ea typeface="+mn-ea"/>
              <a:cs typeface="+mn-cs"/>
            </a:rPr>
            <a:t>Page by Page Instructions for Completing the TR-1 Report</a:t>
          </a:r>
          <a:endParaRPr lang="en-US" sz="16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400" b="1" u="sng">
              <a:solidFill>
                <a:schemeClr val="dk1"/>
              </a:solidFill>
              <a:effectLst/>
              <a:latin typeface="+mn-lt"/>
              <a:ea typeface="+mn-ea"/>
              <a:cs typeface="+mn-cs"/>
            </a:rPr>
            <a:t>Selection and Cover tabs:</a:t>
          </a:r>
        </a:p>
        <a:p>
          <a:endParaRPr lang="en-US" sz="1100">
            <a:solidFill>
              <a:schemeClr val="dk1"/>
            </a:solidFill>
            <a:effectLst/>
            <a:latin typeface="+mn-lt"/>
            <a:ea typeface="+mn-ea"/>
            <a:cs typeface="+mn-cs"/>
          </a:endParaRPr>
        </a:p>
        <a:p>
          <a:pPr lvl="1" algn="ctr"/>
          <a:r>
            <a:rPr lang="en-US" sz="1400" b="1" u="sng">
              <a:solidFill>
                <a:schemeClr val="dk1"/>
              </a:solidFill>
              <a:effectLst/>
              <a:latin typeface="+mn-lt"/>
              <a:ea typeface="+mn-ea"/>
              <a:cs typeface="+mn-cs"/>
            </a:rPr>
            <a:t>Selection Tab</a:t>
          </a:r>
        </a:p>
        <a:p>
          <a:pPr lvl="1"/>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1.  As mentioned above, select your county.</a:t>
          </a:r>
        </a:p>
        <a:p>
          <a:pPr lvl="1"/>
          <a:r>
            <a:rPr lang="en-US" sz="1100" b="0" u="none">
              <a:solidFill>
                <a:schemeClr val="dk1"/>
              </a:solidFill>
              <a:effectLst/>
              <a:latin typeface="+mn-lt"/>
              <a:ea typeface="+mn-ea"/>
              <a:cs typeface="+mn-cs"/>
            </a:rPr>
            <a:t>2.  </a:t>
          </a:r>
          <a:r>
            <a:rPr lang="en-US" sz="1100" b="1" u="sng">
              <a:solidFill>
                <a:schemeClr val="dk1"/>
              </a:solidFill>
              <a:effectLst/>
              <a:latin typeface="+mn-lt"/>
              <a:ea typeface="+mn-ea"/>
              <a:cs typeface="+mn-cs"/>
            </a:rPr>
            <a:t>Save Button</a:t>
          </a:r>
          <a:r>
            <a:rPr lang="en-US" sz="1100">
              <a:solidFill>
                <a:schemeClr val="dk1"/>
              </a:solidFill>
              <a:effectLst/>
              <a:latin typeface="+mn-lt"/>
              <a:ea typeface="+mn-ea"/>
              <a:cs typeface="+mn-cs"/>
            </a:rPr>
            <a:t> – Please disregard, this is for NCDOR use only.</a:t>
          </a:r>
        </a:p>
        <a:p>
          <a:r>
            <a:rPr lang="en-US" sz="1100">
              <a:solidFill>
                <a:schemeClr val="dk1"/>
              </a:solidFill>
              <a:effectLst/>
              <a:latin typeface="+mn-lt"/>
              <a:ea typeface="+mn-ea"/>
              <a:cs typeface="+mn-cs"/>
            </a:rPr>
            <a:t> </a:t>
          </a:r>
        </a:p>
        <a:p>
          <a:pPr algn="ctr"/>
          <a:r>
            <a:rPr lang="en-US" sz="1400" b="1" u="sng">
              <a:solidFill>
                <a:schemeClr val="dk1"/>
              </a:solidFill>
              <a:effectLst/>
              <a:latin typeface="+mn-lt"/>
              <a:ea typeface="+mn-ea"/>
              <a:cs typeface="+mn-cs"/>
            </a:rPr>
            <a:t>Cover Tab</a:t>
          </a:r>
        </a:p>
        <a:p>
          <a:endParaRPr lang="en-US" sz="1100">
            <a:solidFill>
              <a:schemeClr val="dk1"/>
            </a:solidFill>
            <a:effectLst/>
            <a:latin typeface="+mn-lt"/>
            <a:ea typeface="+mn-ea"/>
            <a:cs typeface="+mn-cs"/>
          </a:endParaRPr>
        </a:p>
        <a:p>
          <a:pPr lvl="1"/>
          <a:r>
            <a:rPr lang="en-US" sz="1100">
              <a:solidFill>
                <a:schemeClr val="dk1"/>
              </a:solidFill>
              <a:effectLst/>
              <a:latin typeface="+mn-lt"/>
              <a:ea typeface="+mn-ea"/>
              <a:cs typeface="+mn-cs"/>
            </a:rPr>
            <a:t>1.  Contact Information:</a:t>
          </a:r>
        </a:p>
        <a:p>
          <a:pPr lvl="2"/>
          <a:r>
            <a:rPr lang="en-US" sz="1100" b="0" u="none">
              <a:solidFill>
                <a:schemeClr val="dk1"/>
              </a:solidFill>
              <a:effectLst/>
              <a:latin typeface="+mn-lt"/>
              <a:ea typeface="+mn-ea"/>
              <a:cs typeface="+mn-cs"/>
            </a:rPr>
            <a:t>A. </a:t>
          </a:r>
          <a:r>
            <a:rPr lang="en-US" sz="1100" b="1" u="sng">
              <a:solidFill>
                <a:schemeClr val="dk1"/>
              </a:solidFill>
              <a:effectLst/>
              <a:latin typeface="+mn-lt"/>
              <a:ea typeface="+mn-ea"/>
              <a:cs typeface="+mn-cs"/>
            </a:rPr>
            <a:t>Authorization Contact</a:t>
          </a:r>
          <a:r>
            <a:rPr lang="en-US" sz="1100">
              <a:solidFill>
                <a:schemeClr val="dk1"/>
              </a:solidFill>
              <a:effectLst/>
              <a:latin typeface="+mn-lt"/>
              <a:ea typeface="+mn-ea"/>
              <a:cs typeface="+mn-cs"/>
            </a:rPr>
            <a:t> – There is no signature line.  Please enter the name of the person who authorizes the reported information.  This will typically be a Finance Director, County Manager or Tax Assessor/Administrator.</a:t>
          </a:r>
        </a:p>
        <a:p>
          <a:pPr lvl="2"/>
          <a:endParaRPr lang="en-US" sz="1100">
            <a:solidFill>
              <a:schemeClr val="dk1"/>
            </a:solidFill>
            <a:effectLst/>
            <a:latin typeface="+mn-lt"/>
            <a:ea typeface="+mn-ea"/>
            <a:cs typeface="+mn-cs"/>
          </a:endParaRPr>
        </a:p>
        <a:p>
          <a:pPr lvl="2"/>
          <a:r>
            <a:rPr lang="en-US" sz="1100" b="0" i="0" u="none">
              <a:solidFill>
                <a:schemeClr val="dk1"/>
              </a:solidFill>
              <a:effectLst/>
              <a:latin typeface="+mn-lt"/>
              <a:ea typeface="+mn-ea"/>
              <a:cs typeface="+mn-cs"/>
            </a:rPr>
            <a:t>B. </a:t>
          </a:r>
          <a:r>
            <a:rPr lang="en-US" sz="1100" b="1" u="sng">
              <a:solidFill>
                <a:schemeClr val="dk1"/>
              </a:solidFill>
              <a:effectLst/>
              <a:latin typeface="+mn-lt"/>
              <a:ea typeface="+mn-ea"/>
              <a:cs typeface="+mn-cs"/>
            </a:rPr>
            <a:t>Additional Information Contact</a:t>
          </a:r>
          <a:r>
            <a:rPr lang="en-US" sz="1100">
              <a:solidFill>
                <a:schemeClr val="dk1"/>
              </a:solidFill>
              <a:effectLst/>
              <a:latin typeface="+mn-lt"/>
              <a:ea typeface="+mn-ea"/>
              <a:cs typeface="+mn-cs"/>
            </a:rPr>
            <a:t> – This is mandatory, please enter the name of an individual who can answer questions about the data, and process any revisions.</a:t>
          </a:r>
        </a:p>
        <a:p>
          <a:r>
            <a:rPr lang="en-US" sz="1100">
              <a:solidFill>
                <a:schemeClr val="dk1"/>
              </a:solidFill>
              <a:effectLst/>
              <a:latin typeface="+mn-lt"/>
              <a:ea typeface="+mn-ea"/>
              <a:cs typeface="+mn-cs"/>
            </a:rPr>
            <a:t> </a:t>
          </a:r>
        </a:p>
        <a:p>
          <a:r>
            <a:rPr lang="en-US" sz="1400" b="1" u="sng">
              <a:solidFill>
                <a:schemeClr val="dk1"/>
              </a:solidFill>
              <a:effectLst/>
              <a:latin typeface="+mn-lt"/>
              <a:ea typeface="+mn-ea"/>
              <a:cs typeface="+mn-cs"/>
            </a:rPr>
            <a:t>Informational Reporting Tabs:</a:t>
          </a:r>
        </a:p>
        <a:p>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Page 2: Part IA. Property Valuation</a:t>
          </a:r>
        </a:p>
        <a:p>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Assessed Value of Taxable Real Property (lines 1-7)</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   Assessed value of real residential real property:</a:t>
          </a:r>
          <a:r>
            <a:rPr lang="en-US" sz="1100">
              <a:solidFill>
                <a:schemeClr val="dk1"/>
              </a:solidFill>
              <a:effectLst/>
              <a:latin typeface="+mn-lt"/>
              <a:ea typeface="+mn-ea"/>
              <a:cs typeface="+mn-cs"/>
            </a:rPr>
            <a:t>   Residential real property generally consists of property used for housing, including certain smaller residential rental units and townhouses.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2:   Assessed value of commercial real property:</a:t>
          </a:r>
          <a:r>
            <a:rPr lang="en-US" sz="1100">
              <a:solidFill>
                <a:schemeClr val="dk1"/>
              </a:solidFill>
              <a:effectLst/>
              <a:latin typeface="+mn-lt"/>
              <a:ea typeface="+mn-ea"/>
              <a:cs typeface="+mn-cs"/>
            </a:rPr>
            <a:t>    Commercial property generally includes any nonindustrial, nonresidential realty of a commercial enterprise, such as a retail or wholesale establishment.  Examples are service providers, hotels, restaurants, banks, service stations, commercial garages, warehouses, theaters and the like.  Rental residential properties that are categorized as commercial often include those that have more than four units.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3: Assessed value of industrial real property</a:t>
          </a:r>
          <a:r>
            <a:rPr lang="en-US" sz="1100">
              <a:solidFill>
                <a:schemeClr val="dk1"/>
              </a:solidFill>
              <a:effectLst/>
              <a:latin typeface="+mn-lt"/>
              <a:ea typeface="+mn-ea"/>
              <a:cs typeface="+mn-cs"/>
            </a:rPr>
            <a:t>:  Industrial property generally relates to property used in the manufacture of goods.  It includes factories, plants, food processing plants, mills, mines and quarries.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4: Assessed value of taxable property not included in lines 1 – 3</a:t>
          </a:r>
          <a:r>
            <a:rPr lang="en-US" sz="1100">
              <a:solidFill>
                <a:schemeClr val="dk1"/>
              </a:solidFill>
              <a:effectLst/>
              <a:latin typeface="+mn-lt"/>
              <a:ea typeface="+mn-ea"/>
              <a:cs typeface="+mn-cs"/>
            </a:rPr>
            <a:t>:  Counties often use this category for mixed-use property. Whenever possible, counties are encouraged to include all property in lines 1 – 3 based upon their best estimates.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5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6: All real property exclusions, exemptions and deferments:</a:t>
          </a:r>
          <a:r>
            <a:rPr lang="en-US" sz="1100">
              <a:solidFill>
                <a:schemeClr val="dk1"/>
              </a:solidFill>
              <a:effectLst/>
              <a:latin typeface="+mn-lt"/>
              <a:ea typeface="+mn-ea"/>
              <a:cs typeface="+mn-cs"/>
            </a:rPr>
            <a:t>  This value should include the deferred present use value, plus all exclusions, exemptions and deferments.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7 is a calculated total.</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Additional Required Information regarding Present Use Deferments (lines 8 – 10</a:t>
          </a:r>
          <a:r>
            <a:rPr lang="en-US" sz="1100">
              <a:solidFill>
                <a:schemeClr val="dk1"/>
              </a:solidFill>
              <a:effectLst/>
              <a:latin typeface="+mn-lt"/>
              <a:ea typeface="+mn-ea"/>
              <a:cs typeface="+mn-cs"/>
            </a:rPr>
            <a:t>)  These lines are included for information purposes.  These amounts should already be included in the amounts for lines 1, 2, 3, 4 &amp; 6.</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8:  Full assessed value of present-use value property:</a:t>
          </a:r>
          <a:r>
            <a:rPr lang="en-US" sz="1100">
              <a:solidFill>
                <a:schemeClr val="dk1"/>
              </a:solidFill>
              <a:effectLst/>
              <a:latin typeface="+mn-lt"/>
              <a:ea typeface="+mn-ea"/>
              <a:cs typeface="+mn-cs"/>
            </a:rPr>
            <a:t>  This line should include the assessed value of all PUV property that qualifies for use</a:t>
          </a:r>
          <a:r>
            <a:rPr lang="en-US" sz="1100" baseline="0">
              <a:solidFill>
                <a:schemeClr val="dk1"/>
              </a:solidFill>
              <a:effectLst/>
              <a:latin typeface="+mn-lt"/>
              <a:ea typeface="+mn-ea"/>
              <a:cs typeface="+mn-cs"/>
            </a:rPr>
            <a:t>.  Do not include the value of improvements or portions of parcels that do not qualify for use.)</a:t>
          </a:r>
          <a:endParaRPr lang="en-US">
            <a:effectLst/>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9:  Value Deferred</a:t>
          </a:r>
          <a:r>
            <a:rPr lang="en-US" sz="1100">
              <a:solidFill>
                <a:schemeClr val="dk1"/>
              </a:solidFill>
              <a:effectLst/>
              <a:latin typeface="+mn-lt"/>
              <a:ea typeface="+mn-ea"/>
              <a:cs typeface="+mn-cs"/>
            </a:rPr>
            <a:t>:  This line should only include the amount of the current year deferred value under the present use program.  This line should be less than the amount in line 6, as the amount in line 6 includes this amount, plus other exclusions, exemptions and deferments.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10 is a calculated total.</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Assessed value of Taxable Personal Property (excluding registered motor vehicles (lines 11 – 16)</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11.  Business personal property:</a:t>
          </a:r>
          <a:r>
            <a:rPr lang="en-US" sz="1100">
              <a:solidFill>
                <a:schemeClr val="dk1"/>
              </a:solidFill>
              <a:effectLst/>
              <a:latin typeface="+mn-lt"/>
              <a:ea typeface="+mn-ea"/>
              <a:cs typeface="+mn-cs"/>
            </a:rPr>
            <a:t>  This value should include all personal property, i.e. machinery, equipment, furniture and fixtures </a:t>
          </a:r>
          <a:r>
            <a:rPr lang="en-US" sz="1100" u="sng">
              <a:solidFill>
                <a:schemeClr val="dk1"/>
              </a:solidFill>
              <a:effectLst/>
              <a:latin typeface="+mn-lt"/>
              <a:ea typeface="+mn-ea"/>
              <a:cs typeface="+mn-cs"/>
            </a:rPr>
            <a:t>used for the production of income</a:t>
          </a:r>
          <a:r>
            <a:rPr lang="en-US" sz="1100">
              <a:solidFill>
                <a:schemeClr val="dk1"/>
              </a:solidFill>
              <a:effectLst/>
              <a:latin typeface="+mn-lt"/>
              <a:ea typeface="+mn-ea"/>
              <a:cs typeface="+mn-cs"/>
            </a:rPr>
            <a:t>.  It includes billboards and any other equipment used to produce income, such as airplanes, trailers, tractors, boats, and manufactured homes that are not classified as real property homes and are used as mobile offices.  The key is that these items are used for the production of income.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12. Non-business personal property</a:t>
          </a:r>
          <a:r>
            <a:rPr lang="en-US" sz="1100">
              <a:solidFill>
                <a:schemeClr val="dk1"/>
              </a:solidFill>
              <a:effectLst/>
              <a:latin typeface="+mn-lt"/>
              <a:ea typeface="+mn-ea"/>
              <a:cs typeface="+mn-cs"/>
            </a:rPr>
            <a:t>:  This value includes all personal property that is </a:t>
          </a:r>
          <a:r>
            <a:rPr lang="en-US" sz="1100" u="sng">
              <a:solidFill>
                <a:schemeClr val="dk1"/>
              </a:solidFill>
              <a:effectLst/>
              <a:latin typeface="+mn-lt"/>
              <a:ea typeface="+mn-ea"/>
              <a:cs typeface="+mn-cs"/>
            </a:rPr>
            <a:t>not used for the production </a:t>
          </a:r>
          <a:r>
            <a:rPr lang="en-US" sz="1100">
              <a:solidFill>
                <a:schemeClr val="dk1"/>
              </a:solidFill>
              <a:effectLst/>
              <a:latin typeface="+mn-lt"/>
              <a:ea typeface="+mn-ea"/>
              <a:cs typeface="+mn-cs"/>
            </a:rPr>
            <a:t>of income.</a:t>
          </a:r>
          <a:r>
            <a:rPr lang="en-US" sz="1100" baseline="0">
              <a:solidFill>
                <a:schemeClr val="dk1"/>
              </a:solidFill>
              <a:effectLst/>
              <a:latin typeface="+mn-lt"/>
              <a:ea typeface="+mn-ea"/>
              <a:cs typeface="+mn-cs"/>
            </a:rPr>
            <a:t>  This includes but is not limited to </a:t>
          </a:r>
          <a:r>
            <a:rPr lang="en-US" sz="1100">
              <a:solidFill>
                <a:schemeClr val="dk1"/>
              </a:solidFill>
              <a:effectLst/>
              <a:latin typeface="+mn-lt"/>
              <a:ea typeface="+mn-ea"/>
              <a:cs typeface="+mn-cs"/>
            </a:rPr>
            <a:t>untagged vehicles (automobiles, motorcycles, recreational vehicles) airplanes, trailers and manufactured homes that are not classified as real property.  The key is that these items are not used for the production of income.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13. All other taxable personal property not included in lines 11 or 12:  </a:t>
          </a:r>
          <a:r>
            <a:rPr lang="en-US" sz="1100" b="0">
              <a:solidFill>
                <a:schemeClr val="dk1"/>
              </a:solidFill>
              <a:effectLst/>
              <a:latin typeface="+mn-lt"/>
              <a:ea typeface="+mn-ea"/>
              <a:cs typeface="+mn-cs"/>
            </a:rPr>
            <a:t>Some</a:t>
          </a:r>
          <a:r>
            <a:rPr lang="en-US" sz="1100" b="0" baseline="0">
              <a:solidFill>
                <a:schemeClr val="dk1"/>
              </a:solidFill>
              <a:effectLst/>
              <a:latin typeface="+mn-lt"/>
              <a:ea typeface="+mn-ea"/>
              <a:cs typeface="+mn-cs"/>
            </a:rPr>
            <a:t> c</a:t>
          </a:r>
          <a:r>
            <a:rPr lang="en-US" sz="1100">
              <a:solidFill>
                <a:schemeClr val="dk1"/>
              </a:solidFill>
              <a:effectLst/>
              <a:latin typeface="+mn-lt"/>
              <a:ea typeface="+mn-ea"/>
              <a:cs typeface="+mn-cs"/>
            </a:rPr>
            <a:t>ounties have used this line when they are unable to identify whether the property is used for business or non-business personal use.  Counties are encouraged</a:t>
          </a:r>
          <a:r>
            <a:rPr lang="en-US" sz="1100" baseline="0">
              <a:solidFill>
                <a:schemeClr val="dk1"/>
              </a:solidFill>
              <a:effectLst/>
              <a:latin typeface="+mn-lt"/>
              <a:ea typeface="+mn-ea"/>
              <a:cs typeface="+mn-cs"/>
            </a:rPr>
            <a:t> to do their best to classify property either as business or non-business.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14.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15.  All personal property exclusions, exemptions and deferments:  </a:t>
          </a:r>
          <a:r>
            <a:rPr lang="en-US" sz="1100">
              <a:solidFill>
                <a:schemeClr val="dk1"/>
              </a:solidFill>
              <a:effectLst/>
              <a:latin typeface="+mn-lt"/>
              <a:ea typeface="+mn-ea"/>
              <a:cs typeface="+mn-cs"/>
            </a:rPr>
            <a:t>Subtract all exclusions, exemptions and deferments so the total in line 16 corresponds to value that is actually assessed.</a:t>
          </a:r>
          <a:r>
            <a:rPr lang="en-US" sz="1100" b="1">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16. is a calculated total.</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17. Total Assessed Value of Public Service Companies:  </a:t>
          </a:r>
          <a:r>
            <a:rPr lang="en-US" sz="1100">
              <a:solidFill>
                <a:schemeClr val="dk1"/>
              </a:solidFill>
              <a:effectLst/>
              <a:latin typeface="+mn-lt"/>
              <a:ea typeface="+mn-ea"/>
              <a:cs typeface="+mn-cs"/>
            </a:rPr>
            <a:t>This is the value the county assessed based on the public service company certification provided by NC Department of Revenue.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18. is a calculated total.</a:t>
          </a:r>
        </a:p>
        <a:p>
          <a:endParaRPr lang="en-US" sz="1100">
            <a:solidFill>
              <a:schemeClr val="dk1"/>
            </a:solidFill>
            <a:effectLst/>
            <a:latin typeface="+mn-lt"/>
            <a:ea typeface="+mn-ea"/>
            <a:cs typeface="+mn-cs"/>
          </a:endParaRPr>
        </a:p>
        <a:p>
          <a:r>
            <a:rPr lang="en-US" sz="1200" b="1">
              <a:solidFill>
                <a:schemeClr val="dk1"/>
              </a:solidFill>
              <a:effectLst/>
              <a:latin typeface="+mn-lt"/>
              <a:ea typeface="+mn-ea"/>
              <a:cs typeface="+mn-cs"/>
            </a:rPr>
            <a:t>General note regarding Discovered Property:</a:t>
          </a:r>
          <a:r>
            <a:rPr lang="en-US" sz="1100" b="1">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Value of Discovered Property:   </a:t>
          </a:r>
          <a:r>
            <a:rPr lang="en-US" sz="1100">
              <a:solidFill>
                <a:schemeClr val="dk1"/>
              </a:solidFill>
              <a:effectLst/>
              <a:latin typeface="+mn-lt"/>
              <a:ea typeface="+mn-ea"/>
              <a:cs typeface="+mn-cs"/>
            </a:rPr>
            <a:t>The value for the current year discovery should be included in this section, under the appropriate property type.  Amounts from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prior year discoveries should not be included in this section.  For example, a boat with an assessed value of $1,000 was discovered for the current year and then each of the five prior periods.   The discovered value listed should be the $1,000 for the current year under personal property.   The combined value of $5,000 for the five prior years should not be included in the value reported.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3 Part 1B. County-Wide Tax</a:t>
          </a:r>
          <a:r>
            <a:rPr lang="en-US" sz="1400" b="1" u="sng" baseline="0">
              <a:solidFill>
                <a:schemeClr val="dk1"/>
              </a:solidFill>
              <a:effectLst/>
              <a:latin typeface="+mn-lt"/>
              <a:ea typeface="+mn-ea"/>
              <a:cs typeface="+mn-cs"/>
            </a:rPr>
            <a:t> Rate &amp; Levies for Fiscal Year 2021-2022</a:t>
          </a:r>
        </a:p>
        <a:p>
          <a:pPr algn="ctr"/>
          <a:r>
            <a:rPr lang="en-US" sz="1200" b="0" i="1" u="none">
              <a:solidFill>
                <a:schemeClr val="dk1"/>
              </a:solidFill>
              <a:effectLst/>
              <a:latin typeface="+mn-lt"/>
              <a:ea typeface="+mn-ea"/>
              <a:cs typeface="+mn-cs"/>
            </a:rPr>
            <a:t>(Valuation</a:t>
          </a:r>
          <a:r>
            <a:rPr lang="en-US" sz="1200" b="0" i="1" u="none" baseline="0">
              <a:solidFill>
                <a:schemeClr val="dk1"/>
              </a:solidFill>
              <a:effectLst/>
              <a:latin typeface="+mn-lt"/>
              <a:ea typeface="+mn-ea"/>
              <a:cs typeface="+mn-cs"/>
            </a:rPr>
            <a:t> date of 1/1/21</a:t>
          </a:r>
        </a:p>
        <a:p>
          <a:pPr algn="ctr"/>
          <a:r>
            <a:rPr lang="en-US" sz="1200" b="0" i="1" u="none" baseline="0">
              <a:solidFill>
                <a:schemeClr val="dk1"/>
              </a:solidFill>
              <a:effectLst/>
              <a:latin typeface="+mn-lt"/>
              <a:ea typeface="+mn-ea"/>
              <a:cs typeface="+mn-cs"/>
            </a:rPr>
            <a:t> (except for registered motor vehicles)</a:t>
          </a:r>
          <a:endParaRPr lang="en-US" sz="1200" b="0" i="1" u="none">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County Tax Rate:  </a:t>
          </a:r>
          <a:r>
            <a:rPr lang="en-US" sz="1100">
              <a:solidFill>
                <a:schemeClr val="dk1"/>
              </a:solidFill>
              <a:effectLst/>
              <a:latin typeface="+mn-lt"/>
              <a:ea typeface="+mn-ea"/>
              <a:cs typeface="+mn-cs"/>
            </a:rPr>
            <a:t>The rate assessed by the county should be entered.</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1. County-levy: </a:t>
          </a:r>
          <a:r>
            <a:rPr lang="en-US" sz="1100">
              <a:solidFill>
                <a:schemeClr val="dk1"/>
              </a:solidFill>
              <a:effectLst/>
              <a:latin typeface="+mn-lt"/>
              <a:ea typeface="+mn-ea"/>
              <a:cs typeface="+mn-cs"/>
            </a:rPr>
            <a:t>This levy amount should be based on the value from Page 2, line 18, with the exception the items reported on Line 2 and Line 3 (see below), as well as assessments for special districts, registered motor vehicles reported on page 5a, and deferred levies that have not been charted to the tax collector.</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2. Late listings and discovered properties:  </a:t>
          </a:r>
          <a:r>
            <a:rPr lang="en-US" sz="1100">
              <a:solidFill>
                <a:schemeClr val="dk1"/>
              </a:solidFill>
              <a:effectLst/>
              <a:latin typeface="+mn-lt"/>
              <a:ea typeface="+mn-ea"/>
              <a:cs typeface="+mn-cs"/>
            </a:rPr>
            <a:t> The levy for the current year and any prior year assessments should be included on this line.  For example, in the current tax year, a boat with a value of $1,000 was assessed a levy of $70 for the current year, and each of the five previous years, for a total of $420 in taxes.  The total of $420 should be included on this line, since the prior period discoveries were levied in the current year.</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Line 3. Penalties on late listings and discoveries:  </a:t>
          </a:r>
          <a:r>
            <a:rPr lang="en-US" sz="1100">
              <a:solidFill>
                <a:schemeClr val="dk1"/>
              </a:solidFill>
              <a:effectLst/>
              <a:latin typeface="+mn-lt"/>
              <a:ea typeface="+mn-ea"/>
              <a:cs typeface="+mn-cs"/>
            </a:rPr>
            <a:t> Penalties related to any of the levies in line 2 should be included on this line.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4. Releases / Refunds of Current Year Levies</a:t>
          </a:r>
          <a:r>
            <a:rPr lang="en-US" sz="1100">
              <a:solidFill>
                <a:schemeClr val="dk1"/>
              </a:solidFill>
              <a:effectLst/>
              <a:latin typeface="+mn-lt"/>
              <a:ea typeface="+mn-ea"/>
              <a:cs typeface="+mn-cs"/>
            </a:rPr>
            <a:t>:    The total value reported on line 5 should be net of releases and refunds.  Releases and refunds should be removed from line 4, if the totals for lines 1-3 are not already reduced to account for refunds and releases.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Line 5 is a calculated total.</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Suggestion</a:t>
          </a:r>
          <a:r>
            <a:rPr lang="en-US" sz="1100" b="1" baseline="0">
              <a:solidFill>
                <a:schemeClr val="dk1"/>
              </a:solidFill>
              <a:effectLst/>
              <a:latin typeface="+mn-lt"/>
              <a:ea typeface="+mn-ea"/>
              <a:cs typeface="+mn-cs"/>
            </a:rPr>
            <a:t> for accuracy check</a:t>
          </a:r>
          <a:r>
            <a:rPr lang="en-US" sz="1100" b="0" baseline="0">
              <a:solidFill>
                <a:schemeClr val="dk1"/>
              </a:solidFill>
              <a:effectLst/>
              <a:latin typeface="+mn-lt"/>
              <a:ea typeface="+mn-ea"/>
              <a:cs typeface="+mn-cs"/>
            </a:rPr>
            <a:t>:  If you apply the county tax rate to the page 2, line 18 total, the result should fall in between the page 3, line 1 and line 5 amounts.</a:t>
          </a:r>
          <a:endParaRPr lang="en-US" sz="1100" b="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r>
            <a:rPr lang="en-US" sz="1600" b="1" u="sng">
              <a:solidFill>
                <a:schemeClr val="dk1"/>
              </a:solidFill>
              <a:effectLst/>
              <a:latin typeface="+mn-lt"/>
              <a:ea typeface="+mn-ea"/>
              <a:cs typeface="+mn-cs"/>
            </a:rPr>
            <a:t>Page 4 Special</a:t>
          </a:r>
          <a:r>
            <a:rPr lang="en-US" sz="1600" b="1" u="sng" baseline="0">
              <a:solidFill>
                <a:schemeClr val="dk1"/>
              </a:solidFill>
              <a:effectLst/>
              <a:latin typeface="+mn-lt"/>
              <a:ea typeface="+mn-ea"/>
              <a:cs typeface="+mn-cs"/>
            </a:rPr>
            <a:t> Districts</a:t>
          </a:r>
          <a:endParaRPr lang="en-US" sz="1600" b="1">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Part 1D. Special School District Taxes for County &amp; Municipal Districts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section is for school district taxes that were assessed per the county budget ordinance, and with a rate set and approved by the  board of county commissioners. The amounts reported in this section should include all property taxes, including registered motor vehicles assessed through NCDMV or a county legacy motor vehicle tax system, and public service company assessments.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Be sure to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include values that have already been included on page 2 as Assessed Value of Taxable Personal Property and in the levies on Page 3. </a:t>
          </a:r>
          <a:endParaRPr lang="en-US">
            <a:effectLst/>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Part 1E. Special District Taxes (Other Than for Schools)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Taxes levied by the county for county and municipal districts should be reported in this section.  “Levied by the county” means that the levies were assessed per the county budget ordinance, with a tax rate set and approved by the  board of county commissioners.  The amounts reported in this section should include all property taxes, including registered motor vehicles assessed through NCVTS (NCDMV) or a county legacy motor vehicle tax system, and public service company assessments.</a:t>
          </a:r>
        </a:p>
        <a:p>
          <a:endParaRPr lang="en-US" sz="1100">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5 Special Districts continued</a:t>
          </a:r>
          <a:endParaRPr lang="en-US" sz="1400">
            <a:solidFill>
              <a:schemeClr val="dk1"/>
            </a:solidFill>
            <a:effectLst/>
            <a:latin typeface="+mn-lt"/>
            <a:ea typeface="+mn-ea"/>
            <a:cs typeface="+mn-cs"/>
          </a:endParaRPr>
        </a:p>
        <a:p>
          <a:endParaRPr lang="en-US" sz="1100" b="1" u="sng">
            <a:solidFill>
              <a:schemeClr val="dk1"/>
            </a:solidFill>
            <a:effectLst/>
            <a:latin typeface="+mn-lt"/>
            <a:ea typeface="+mn-ea"/>
            <a:cs typeface="+mn-cs"/>
          </a:endParaRPr>
        </a:p>
        <a:p>
          <a:r>
            <a:rPr lang="en-US" sz="1200" b="1" u="sng">
              <a:solidFill>
                <a:schemeClr val="dk1"/>
              </a:solidFill>
              <a:effectLst/>
              <a:latin typeface="+mn-lt"/>
              <a:ea typeface="+mn-ea"/>
              <a:cs typeface="+mn-cs"/>
            </a:rPr>
            <a:t>Part 1E. Special District Taxes (Other Than for Schools)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 </a:t>
          </a:r>
          <a:r>
            <a:rPr lang="en-US" sz="1100">
              <a:solidFill>
                <a:schemeClr val="dk1"/>
              </a:solidFill>
              <a:effectLst/>
              <a:latin typeface="+mn-lt"/>
              <a:ea typeface="+mn-ea"/>
              <a:cs typeface="+mn-cs"/>
            </a:rPr>
            <a:t>continued from page 4, see above.</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a:r>
            <a:rPr lang="en-US" sz="1400" b="1" u="sng">
              <a:solidFill>
                <a:schemeClr val="dk1"/>
              </a:solidFill>
              <a:effectLst/>
              <a:latin typeface="+mn-lt"/>
              <a:ea typeface="+mn-ea"/>
              <a:cs typeface="+mn-cs"/>
            </a:rPr>
            <a:t>Page 5A Registered Motor Vehicle (RMV) Valuations &amp; Levies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section is for amounts </a:t>
          </a:r>
          <a:r>
            <a:rPr lang="en-US" sz="1100" u="sng">
              <a:solidFill>
                <a:schemeClr val="dk1"/>
              </a:solidFill>
              <a:effectLst/>
              <a:latin typeface="+mn-lt"/>
              <a:ea typeface="+mn-ea"/>
              <a:cs typeface="+mn-cs"/>
            </a:rPr>
            <a:t>collected through the NCVTS and the county legacy systems.</a:t>
          </a:r>
          <a:endParaRPr lang="en-US" sz="11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F. County-Wide Tax Levies on Classified Motor Vehicles</a:t>
          </a:r>
          <a:r>
            <a:rPr lang="en-US" sz="1100" b="1">
              <a:solidFill>
                <a:schemeClr val="dk1"/>
              </a:solidFill>
              <a:effectLst/>
              <a:latin typeface="+mn-lt"/>
              <a:ea typeface="+mn-ea"/>
              <a:cs typeface="+mn-cs"/>
            </a:rPr>
            <a:t> (assessed through the county’s legacy system, and NCVTS).  </a:t>
          </a:r>
          <a:r>
            <a:rPr lang="en-US" sz="1100">
              <a:solidFill>
                <a:schemeClr val="dk1"/>
              </a:solidFill>
              <a:effectLst/>
              <a:latin typeface="+mn-lt"/>
              <a:ea typeface="+mn-ea"/>
              <a:cs typeface="+mn-cs"/>
            </a:rPr>
            <a:t>This is the valuation and levy, for the </a:t>
          </a:r>
          <a:r>
            <a:rPr lang="en-US" sz="1100" b="1">
              <a:solidFill>
                <a:schemeClr val="dk1"/>
              </a:solidFill>
              <a:effectLst/>
              <a:latin typeface="+mn-lt"/>
              <a:ea typeface="+mn-ea"/>
              <a:cs typeface="+mn-cs"/>
            </a:rPr>
            <a:t>county rate only,</a:t>
          </a:r>
          <a:r>
            <a:rPr lang="en-US" sz="1100">
              <a:solidFill>
                <a:schemeClr val="dk1"/>
              </a:solidFill>
              <a:effectLst/>
              <a:latin typeface="+mn-lt"/>
              <a:ea typeface="+mn-ea"/>
              <a:cs typeface="+mn-cs"/>
            </a:rPr>
            <a:t> for motor vehicles for which tax notices were issued during the period from January 1 through December 31, 2021 through NCDMV or a RMV legacy motor vehicle tax system.</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G. Municipal Levies on Classified Motor Vehicles</a:t>
          </a:r>
          <a:r>
            <a:rPr lang="en-US" sz="1100" b="1">
              <a:solidFill>
                <a:schemeClr val="dk1"/>
              </a:solidFill>
              <a:effectLst/>
              <a:latin typeface="+mn-lt"/>
              <a:ea typeface="+mn-ea"/>
              <a:cs typeface="+mn-cs"/>
            </a:rPr>
            <a:t> (assessed through the county’s legacy system, and NCVTS). </a:t>
          </a:r>
          <a:r>
            <a:rPr lang="en-US" sz="1100">
              <a:solidFill>
                <a:schemeClr val="dk1"/>
              </a:solidFill>
              <a:effectLst/>
              <a:latin typeface="+mn-lt"/>
              <a:ea typeface="+mn-ea"/>
              <a:cs typeface="+mn-cs"/>
            </a:rPr>
            <a:t>This is the valuatoin and levy for the </a:t>
          </a:r>
          <a:r>
            <a:rPr lang="en-US" sz="1100" b="1">
              <a:solidFill>
                <a:schemeClr val="dk1"/>
              </a:solidFill>
              <a:effectLst/>
              <a:latin typeface="+mn-lt"/>
              <a:ea typeface="+mn-ea"/>
              <a:cs typeface="+mn-cs"/>
            </a:rPr>
            <a:t>municipal rates only</a:t>
          </a:r>
          <a:r>
            <a:rPr lang="en-US" sz="1100">
              <a:solidFill>
                <a:schemeClr val="dk1"/>
              </a:solidFill>
              <a:effectLst/>
              <a:latin typeface="+mn-lt"/>
              <a:ea typeface="+mn-ea"/>
              <a:cs typeface="+mn-cs"/>
            </a:rPr>
            <a:t> for motor vehicles that which tax notices were issued during the period from January 1, through December 31, 2021 through NCVTS or a RMV legacy motor vehicle tax system.</a:t>
          </a:r>
        </a:p>
        <a:p>
          <a:r>
            <a:rPr lang="en-US" sz="1100">
              <a:solidFill>
                <a:srgbClr val="FF0000"/>
              </a:solidFill>
              <a:effectLst/>
              <a:latin typeface="+mn-lt"/>
              <a:ea typeface="+mn-ea"/>
              <a:cs typeface="+mn-cs"/>
            </a:rPr>
            <a:t> *New for 2021, fields</a:t>
          </a:r>
          <a:r>
            <a:rPr lang="en-US" sz="1100" baseline="0">
              <a:solidFill>
                <a:srgbClr val="FF0000"/>
              </a:solidFill>
              <a:effectLst/>
              <a:latin typeface="+mn-lt"/>
              <a:ea typeface="+mn-ea"/>
              <a:cs typeface="+mn-cs"/>
            </a:rPr>
            <a:t> have been added to the right where the counties can report whether or not they process the general property tax levy bills (real estate, business personal, etc. for the municipalities)</a:t>
          </a:r>
          <a:endParaRPr lang="en-US" sz="1100">
            <a:solidFill>
              <a:srgbClr val="FF0000"/>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Page 6: Part II Collections of Specified Local Taxes</a:t>
          </a:r>
          <a:endParaRPr lang="en-US" sz="1400">
            <a:solidFill>
              <a:schemeClr val="dk1"/>
            </a:solidFill>
            <a:effectLst/>
            <a:latin typeface="+mn-lt"/>
            <a:ea typeface="+mn-ea"/>
            <a:cs typeface="+mn-cs"/>
          </a:endParaRP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A. Analysis of County License Tax Collections</a:t>
          </a:r>
          <a:r>
            <a:rPr lang="en-US" sz="1100" u="sng">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Lines 1 – 5 are for local taxes assessed by the county, under a county ordinance.</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B. Gross Receipts Tax on Short-Term Leases or Rentals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net gross receipts (total less refunds)</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C. Local Occupancy Tax Collections and Distributions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occupancy tax collected.  The Total Net Collections (line 2) should equal the Total Net Distributions (line 6), with the exception of timing differences, i.e. amounts at the end of the year that have been collected but have yet to be distributed.  Amounts that counties withhold as a charge for collection, should be deemed to have been distributed (as if they were distributed, and the fee for collections were invoices and paid separately).</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u="sng">
              <a:solidFill>
                <a:schemeClr val="dk1"/>
              </a:solidFill>
              <a:effectLst/>
              <a:latin typeface="+mn-lt"/>
              <a:ea typeface="+mn-ea"/>
              <a:cs typeface="+mn-cs"/>
            </a:rPr>
            <a:t>Page 7: Part II Collections of Specified Local Taxes (cont)</a:t>
          </a:r>
          <a:endParaRPr lang="en-US" sz="1400">
            <a:solidFill>
              <a:schemeClr val="dk1"/>
            </a:solidFill>
            <a:effectLst/>
            <a:latin typeface="+mn-lt"/>
            <a:ea typeface="+mn-ea"/>
            <a:cs typeface="+mn-cs"/>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D. Local Meals Tax Collections and Distributions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Report local meals tax collections and distributions.  The Total Net Collections (line 2) should equal the total of  (3)</a:t>
          </a:r>
          <a:r>
            <a:rPr lang="en-US" sz="1100" baseline="0">
              <a:solidFill>
                <a:schemeClr val="dk1"/>
              </a:solidFill>
              <a:effectLst/>
              <a:latin typeface="+mn-lt"/>
              <a:ea typeface="+mn-ea"/>
              <a:cs typeface="+mn-cs"/>
            </a:rPr>
            <a:t> Distributions to County,</a:t>
          </a:r>
          <a:r>
            <a:rPr lang="en-US" sz="1100">
              <a:solidFill>
                <a:schemeClr val="dk1"/>
              </a:solidFill>
              <a:effectLst/>
              <a:latin typeface="+mn-lt"/>
              <a:ea typeface="+mn-ea"/>
              <a:cs typeface="+mn-cs"/>
            </a:rPr>
            <a:t> (4) Distributions</a:t>
          </a:r>
          <a:r>
            <a:rPr lang="en-US" sz="1100" baseline="0">
              <a:solidFill>
                <a:schemeClr val="dk1"/>
              </a:solidFill>
              <a:effectLst/>
              <a:latin typeface="+mn-lt"/>
              <a:ea typeface="+mn-ea"/>
              <a:cs typeface="+mn-cs"/>
            </a:rPr>
            <a:t> to Municipalities, and (5) Distributions to the TDA</a:t>
          </a:r>
          <a:r>
            <a:rPr lang="en-US" sz="1100">
              <a:solidFill>
                <a:schemeClr val="dk1"/>
              </a:solidFill>
              <a:effectLst/>
              <a:latin typeface="+mn-lt"/>
              <a:ea typeface="+mn-ea"/>
              <a:cs typeface="+mn-cs"/>
            </a:rPr>
            <a:t>, with the exception of timing differences, i.e. amounts at the end of the year that have been collected but have yet to be distributed.</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E. Local Land Transfer Tax Collections &amp; Distributions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Camden, Chowan, Currituck, Dare, Pasquotank, Perquimans and Washington Counties collect are authorized to levy this tax.  Counties should not include the county portion of real estate excise stamp tax imposed under G.S. 105-228.30 and shared with the state, these amounts should be reported under section F below. The Total Net Collections (line 1) should equal the total of  (a) Amount of Total Retained by the County and (b) Amount of Total Shared With Municipalities, with the exception of timing differences, i.e. amounts at the end of the year that have been collected but have yet to be distributed.</a:t>
          </a:r>
        </a:p>
        <a:p>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F. Excise Tax on Conveyances</a:t>
          </a:r>
          <a:endParaRPr lang="en-US" sz="1100">
            <a:solidFill>
              <a:schemeClr val="dk1"/>
            </a:solidFill>
            <a:effectLst/>
            <a:latin typeface="+mn-lt"/>
            <a:ea typeface="+mn-ea"/>
            <a:cs typeface="+mn-cs"/>
          </a:endParaRPr>
        </a:p>
        <a:p>
          <a:r>
            <a:rPr lang="en-US" sz="1100" b="0">
              <a:solidFill>
                <a:schemeClr val="tx1"/>
              </a:solidFill>
              <a:effectLst/>
              <a:latin typeface="+mn-lt"/>
              <a:ea typeface="+mn-ea"/>
              <a:cs typeface="+mn-cs"/>
            </a:rPr>
            <a:t>Report the total excise tax collected.</a:t>
          </a:r>
        </a:p>
        <a:p>
          <a:endParaRPr lang="en-US">
            <a:effectLst/>
          </a:endParaRPr>
        </a:p>
        <a:p>
          <a:pPr algn="ctr" eaLnBrk="1" fontAlgn="auto" latinLnBrk="0" hangingPunct="1"/>
          <a:r>
            <a:rPr lang="en-US" sz="1400" b="1" u="sng">
              <a:solidFill>
                <a:schemeClr val="dk1"/>
              </a:solidFill>
              <a:effectLst/>
              <a:latin typeface="+mn-lt"/>
              <a:ea typeface="+mn-ea"/>
              <a:cs typeface="+mn-cs"/>
            </a:rPr>
            <a:t>EMAIL to NCDOR</a:t>
          </a:r>
          <a:r>
            <a:rPr lang="en-US" sz="1400" b="1">
              <a:solidFill>
                <a:schemeClr val="dk1"/>
              </a:solidFill>
              <a:effectLst/>
              <a:latin typeface="+mn-lt"/>
              <a:ea typeface="+mn-ea"/>
              <a:cs typeface="+mn-cs"/>
            </a:rPr>
            <a:t>: </a:t>
          </a:r>
          <a:endParaRPr lang="en-US" sz="1400">
            <a:effectLst/>
          </a:endParaRPr>
        </a:p>
        <a:p>
          <a:pPr eaLnBrk="1" fontAlgn="auto" latinLnBrk="0" hangingPunct="1"/>
          <a:r>
            <a:rPr lang="en-US" sz="1100">
              <a:solidFill>
                <a:schemeClr val="dk1"/>
              </a:solidFill>
              <a:effectLst/>
              <a:latin typeface="+mn-lt"/>
              <a:ea typeface="+mn-ea"/>
              <a:cs typeface="+mn-cs"/>
            </a:rPr>
            <a:t>After you have completed all the steps and the form is complete and ready for submission, be</a:t>
          </a:r>
          <a:r>
            <a:rPr lang="en-US" sz="1100" baseline="0">
              <a:solidFill>
                <a:schemeClr val="dk1"/>
              </a:solidFill>
              <a:effectLst/>
              <a:latin typeface="+mn-lt"/>
              <a:ea typeface="+mn-ea"/>
              <a:cs typeface="+mn-cs"/>
            </a:rPr>
            <a:t> sure to save the file on your server</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Please email the file to </a:t>
          </a:r>
          <a:r>
            <a:rPr lang="en-US" sz="1100" b="1">
              <a:solidFill>
                <a:schemeClr val="dk1"/>
              </a:solidFill>
              <a:effectLst/>
              <a:latin typeface="+mn-lt"/>
              <a:ea typeface="+mn-ea"/>
              <a:cs typeface="+mn-cs"/>
            </a:rPr>
            <a:t>localgovt_informationunit@ncdor.gov</a:t>
          </a:r>
          <a:endParaRPr lang="en-US">
            <a:effectLst/>
          </a:endParaRPr>
        </a:p>
        <a:p>
          <a:endParaRPr lang="en-US" sz="1100" b="0">
            <a:solidFill>
              <a:schemeClr val="tx1"/>
            </a:solidFill>
            <a:effectLst/>
            <a:latin typeface="+mn-lt"/>
            <a:ea typeface="+mn-ea"/>
            <a:cs typeface="+mn-cs"/>
          </a:endParaRPr>
        </a:p>
        <a:p>
          <a:endParaRPr lang="en-US" sz="1100" b="0">
            <a:solidFill>
              <a:schemeClr val="tx1"/>
            </a:solidFill>
            <a:effectLst/>
            <a:latin typeface="+mn-lt"/>
            <a:ea typeface="+mn-ea"/>
            <a:cs typeface="+mn-cs"/>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533400</xdr:colOff>
      <xdr:row>21</xdr:row>
      <xdr:rowOff>9525</xdr:rowOff>
    </xdr:from>
    <xdr:to>
      <xdr:col>13</xdr:col>
      <xdr:colOff>571500</xdr:colOff>
      <xdr:row>54</xdr:row>
      <xdr:rowOff>142875</xdr:rowOff>
    </xdr:to>
    <xdr:sp macro="" textlink="">
      <xdr:nvSpPr>
        <xdr:cNvPr id="2" name="Right Brace 1"/>
        <xdr:cNvSpPr/>
      </xdr:nvSpPr>
      <xdr:spPr>
        <a:xfrm>
          <a:off x="10201275" y="4067175"/>
          <a:ext cx="647700" cy="674370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438150</xdr:colOff>
      <xdr:row>6</xdr:row>
      <xdr:rowOff>142875</xdr:rowOff>
    </xdr:from>
    <xdr:to>
      <xdr:col>12</xdr:col>
      <xdr:colOff>600075</xdr:colOff>
      <xdr:row>34</xdr:row>
      <xdr:rowOff>76200</xdr:rowOff>
    </xdr:to>
    <xdr:sp macro="" textlink="">
      <xdr:nvSpPr>
        <xdr:cNvPr id="2" name="Right Brace 1"/>
        <xdr:cNvSpPr/>
      </xdr:nvSpPr>
      <xdr:spPr>
        <a:xfrm>
          <a:off x="9429750" y="1123950"/>
          <a:ext cx="771525" cy="47244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34</xdr:row>
      <xdr:rowOff>76200</xdr:rowOff>
    </xdr:from>
    <xdr:to>
      <xdr:col>13</xdr:col>
      <xdr:colOff>533400</xdr:colOff>
      <xdr:row>57</xdr:row>
      <xdr:rowOff>76200</xdr:rowOff>
    </xdr:to>
    <xdr:sp macro="" textlink="">
      <xdr:nvSpPr>
        <xdr:cNvPr id="2" name="Right Brace 1"/>
        <xdr:cNvSpPr/>
      </xdr:nvSpPr>
      <xdr:spPr>
        <a:xfrm>
          <a:off x="9925050" y="6638925"/>
          <a:ext cx="723900" cy="46101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114300</xdr:colOff>
      <xdr:row>55</xdr:row>
      <xdr:rowOff>47624</xdr:rowOff>
    </xdr:from>
    <xdr:to>
      <xdr:col>7</xdr:col>
      <xdr:colOff>819150</xdr:colOff>
      <xdr:row>73</xdr:row>
      <xdr:rowOff>104774</xdr:rowOff>
    </xdr:to>
    <xdr:sp macro="" textlink="">
      <xdr:nvSpPr>
        <xdr:cNvPr id="2" name="Right Brace 1"/>
        <xdr:cNvSpPr/>
      </xdr:nvSpPr>
      <xdr:spPr bwMode="auto">
        <a:xfrm>
          <a:off x="6724650" y="5848349"/>
          <a:ext cx="0" cy="2933700"/>
        </a:xfrm>
        <a:prstGeom prst="rightBrace">
          <a:avLst/>
        </a:prstGeom>
        <a:solidFill>
          <a:schemeClr val="accent1">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314190</xdr:colOff>
      <xdr:row>3</xdr:row>
      <xdr:rowOff>11522</xdr:rowOff>
    </xdr:from>
    <xdr:to>
      <xdr:col>4</xdr:col>
      <xdr:colOff>481470</xdr:colOff>
      <xdr:row>6</xdr:row>
      <xdr:rowOff>98977</xdr:rowOff>
    </xdr:to>
    <xdr:sp macro="" textlink="">
      <xdr:nvSpPr>
        <xdr:cNvPr id="2" name="Left Brace 1"/>
        <xdr:cNvSpPr/>
      </xdr:nvSpPr>
      <xdr:spPr>
        <a:xfrm rot="-5460000">
          <a:off x="1358990" y="-604653"/>
          <a:ext cx="516080" cy="260568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104</xdr:col>
      <xdr:colOff>0</xdr:colOff>
      <xdr:row>2</xdr:row>
      <xdr:rowOff>0</xdr:rowOff>
    </xdr:from>
    <xdr:to>
      <xdr:col>108</xdr:col>
      <xdr:colOff>167280</xdr:colOff>
      <xdr:row>5</xdr:row>
      <xdr:rowOff>87455</xdr:rowOff>
    </xdr:to>
    <xdr:sp macro="" textlink="">
      <xdr:nvSpPr>
        <xdr:cNvPr id="3" name="Left Brace 2"/>
        <xdr:cNvSpPr/>
      </xdr:nvSpPr>
      <xdr:spPr>
        <a:xfrm rot="-5460000">
          <a:off x="64909925" y="-759050"/>
          <a:ext cx="516080" cy="260568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vate/Tax%20Admin/Property%20Tax/Information%20Unit/Local/Local%202017-2018/TR-forms/TR-1-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lection"/>
      <sheetName val="Cover"/>
      <sheetName val="Page 2"/>
      <sheetName val="Page 3"/>
      <sheetName val="Page 4"/>
      <sheetName val="Page 5"/>
      <sheetName val="Page 5a"/>
      <sheetName val="Page 6"/>
      <sheetName val="Page 7"/>
      <sheetName val="Countys"/>
      <sheetName val="Munis"/>
      <sheetName val="MuniServs"/>
      <sheetName val="Distri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ALAMANCE</v>
          </cell>
        </row>
        <row r="2">
          <cell r="A2" t="str">
            <v>ALEXANDER</v>
          </cell>
        </row>
        <row r="3">
          <cell r="A3" t="str">
            <v>ALLEGHANY</v>
          </cell>
        </row>
        <row r="4">
          <cell r="A4" t="str">
            <v>ANSON</v>
          </cell>
        </row>
        <row r="5">
          <cell r="A5" t="str">
            <v>ASHE</v>
          </cell>
        </row>
        <row r="6">
          <cell r="A6" t="str">
            <v>AVERY</v>
          </cell>
        </row>
        <row r="7">
          <cell r="A7" t="str">
            <v>BEAUFORT</v>
          </cell>
        </row>
        <row r="8">
          <cell r="A8" t="str">
            <v>BERTIE</v>
          </cell>
        </row>
        <row r="9">
          <cell r="A9" t="str">
            <v>BLADEN</v>
          </cell>
        </row>
        <row r="10">
          <cell r="A10" t="str">
            <v>BRUNSWICK</v>
          </cell>
        </row>
        <row r="11">
          <cell r="A11" t="str">
            <v>BUNCOMBE</v>
          </cell>
        </row>
        <row r="12">
          <cell r="A12" t="str">
            <v>BURKE</v>
          </cell>
        </row>
        <row r="13">
          <cell r="A13" t="str">
            <v>CABARRUS</v>
          </cell>
        </row>
        <row r="14">
          <cell r="A14" t="str">
            <v>CALDWELL</v>
          </cell>
        </row>
        <row r="15">
          <cell r="A15" t="str">
            <v>CAMDEN</v>
          </cell>
        </row>
        <row r="16">
          <cell r="A16" t="str">
            <v>CARTERET</v>
          </cell>
        </row>
        <row r="17">
          <cell r="A17" t="str">
            <v>CASWELL</v>
          </cell>
        </row>
        <row r="18">
          <cell r="A18" t="str">
            <v>CATAWBA</v>
          </cell>
        </row>
        <row r="19">
          <cell r="A19" t="str">
            <v>CHATHAM</v>
          </cell>
        </row>
        <row r="20">
          <cell r="A20" t="str">
            <v>CHEROKEE</v>
          </cell>
        </row>
        <row r="21">
          <cell r="A21" t="str">
            <v>CHOWAN</v>
          </cell>
        </row>
        <row r="22">
          <cell r="A22" t="str">
            <v>CLAY</v>
          </cell>
        </row>
        <row r="23">
          <cell r="A23" t="str">
            <v>CLEVELAND</v>
          </cell>
        </row>
        <row r="24">
          <cell r="A24" t="str">
            <v>COLUMBUS</v>
          </cell>
        </row>
        <row r="25">
          <cell r="A25" t="str">
            <v>CRAVEN</v>
          </cell>
        </row>
        <row r="26">
          <cell r="A26" t="str">
            <v>CUMBERLAND</v>
          </cell>
        </row>
        <row r="27">
          <cell r="A27" t="str">
            <v>CURRITUCK</v>
          </cell>
        </row>
        <row r="28">
          <cell r="A28" t="str">
            <v>DARE</v>
          </cell>
        </row>
        <row r="29">
          <cell r="A29" t="str">
            <v>DAVIDSON</v>
          </cell>
        </row>
        <row r="30">
          <cell r="A30" t="str">
            <v>DAVIE</v>
          </cell>
        </row>
        <row r="31">
          <cell r="A31" t="str">
            <v>DUPLIN</v>
          </cell>
        </row>
        <row r="32">
          <cell r="A32" t="str">
            <v>DURHAM</v>
          </cell>
        </row>
        <row r="33">
          <cell r="A33" t="str">
            <v>EDGECOMBE</v>
          </cell>
        </row>
        <row r="34">
          <cell r="A34" t="str">
            <v>FORSYTH</v>
          </cell>
        </row>
        <row r="35">
          <cell r="A35" t="str">
            <v>FRANKLIN</v>
          </cell>
        </row>
        <row r="36">
          <cell r="A36" t="str">
            <v>GASTON</v>
          </cell>
        </row>
        <row r="37">
          <cell r="A37" t="str">
            <v>GATES</v>
          </cell>
        </row>
        <row r="38">
          <cell r="A38" t="str">
            <v>GRAHAM</v>
          </cell>
        </row>
        <row r="39">
          <cell r="A39" t="str">
            <v>GRANVILLE</v>
          </cell>
        </row>
        <row r="40">
          <cell r="A40" t="str">
            <v>GREENE</v>
          </cell>
        </row>
        <row r="41">
          <cell r="A41" t="str">
            <v>GUILFORD</v>
          </cell>
        </row>
        <row r="42">
          <cell r="A42" t="str">
            <v>HALIFAX</v>
          </cell>
        </row>
        <row r="43">
          <cell r="A43" t="str">
            <v>HARNETT</v>
          </cell>
        </row>
        <row r="44">
          <cell r="A44" t="str">
            <v>HAYWOOD</v>
          </cell>
        </row>
        <row r="45">
          <cell r="A45" t="str">
            <v>HENDERSON</v>
          </cell>
        </row>
        <row r="46">
          <cell r="A46" t="str">
            <v>HERTFORD</v>
          </cell>
        </row>
        <row r="47">
          <cell r="A47" t="str">
            <v>HOKE</v>
          </cell>
        </row>
        <row r="48">
          <cell r="A48" t="str">
            <v>HYDE</v>
          </cell>
        </row>
        <row r="49">
          <cell r="A49" t="str">
            <v>IREDELL</v>
          </cell>
        </row>
        <row r="50">
          <cell r="A50" t="str">
            <v>JACKSON</v>
          </cell>
        </row>
        <row r="51">
          <cell r="A51" t="str">
            <v>JOHNSTON</v>
          </cell>
        </row>
        <row r="52">
          <cell r="A52" t="str">
            <v>JONES</v>
          </cell>
        </row>
        <row r="53">
          <cell r="A53" t="str">
            <v>LEE</v>
          </cell>
        </row>
        <row r="54">
          <cell r="A54" t="str">
            <v>LENOIR</v>
          </cell>
        </row>
        <row r="55">
          <cell r="A55" t="str">
            <v>LINCOLN</v>
          </cell>
        </row>
        <row r="56">
          <cell r="A56" t="str">
            <v>MACON</v>
          </cell>
        </row>
        <row r="57">
          <cell r="A57" t="str">
            <v>MADISON</v>
          </cell>
        </row>
        <row r="58">
          <cell r="A58" t="str">
            <v>MARTIN</v>
          </cell>
        </row>
        <row r="59">
          <cell r="A59" t="str">
            <v>MCDOWELL</v>
          </cell>
        </row>
        <row r="60">
          <cell r="A60" t="str">
            <v>MECKLENBURG</v>
          </cell>
        </row>
        <row r="61">
          <cell r="A61" t="str">
            <v>MITCHELL</v>
          </cell>
        </row>
        <row r="62">
          <cell r="A62" t="str">
            <v>MONTGOMERY</v>
          </cell>
        </row>
        <row r="63">
          <cell r="A63" t="str">
            <v>MOORE</v>
          </cell>
        </row>
        <row r="64">
          <cell r="A64" t="str">
            <v>NASH</v>
          </cell>
        </row>
        <row r="65">
          <cell r="A65" t="str">
            <v>NEW HANOVER</v>
          </cell>
        </row>
        <row r="66">
          <cell r="A66" t="str">
            <v>NORTHAMPTON</v>
          </cell>
        </row>
        <row r="67">
          <cell r="A67" t="str">
            <v>ONSLOW</v>
          </cell>
        </row>
        <row r="68">
          <cell r="A68" t="str">
            <v>ORANGE</v>
          </cell>
        </row>
        <row r="69">
          <cell r="A69" t="str">
            <v>PAMLICO</v>
          </cell>
        </row>
        <row r="70">
          <cell r="A70" t="str">
            <v>PASQUOTANK</v>
          </cell>
        </row>
        <row r="71">
          <cell r="A71" t="str">
            <v>PENDER</v>
          </cell>
        </row>
        <row r="72">
          <cell r="A72" t="str">
            <v>PERQUIMANS</v>
          </cell>
        </row>
        <row r="73">
          <cell r="A73" t="str">
            <v>PERSON</v>
          </cell>
        </row>
        <row r="74">
          <cell r="A74" t="str">
            <v>PITT</v>
          </cell>
        </row>
        <row r="75">
          <cell r="A75" t="str">
            <v>POLK</v>
          </cell>
        </row>
        <row r="76">
          <cell r="A76" t="str">
            <v>RANDOLPH</v>
          </cell>
        </row>
        <row r="77">
          <cell r="A77" t="str">
            <v>RICHMOND</v>
          </cell>
        </row>
        <row r="78">
          <cell r="A78" t="str">
            <v>ROBESON</v>
          </cell>
        </row>
        <row r="79">
          <cell r="A79" t="str">
            <v>ROCKINGHAM</v>
          </cell>
        </row>
        <row r="80">
          <cell r="A80" t="str">
            <v>ROWAN</v>
          </cell>
        </row>
        <row r="81">
          <cell r="A81" t="str">
            <v>RUTHERFORD</v>
          </cell>
        </row>
        <row r="82">
          <cell r="A82" t="str">
            <v>SAMPSON</v>
          </cell>
        </row>
        <row r="83">
          <cell r="A83" t="str">
            <v>SCOTLAND</v>
          </cell>
        </row>
        <row r="84">
          <cell r="A84" t="str">
            <v>STANLY</v>
          </cell>
        </row>
        <row r="85">
          <cell r="A85" t="str">
            <v>STOKES</v>
          </cell>
        </row>
        <row r="86">
          <cell r="A86" t="str">
            <v>SURRY</v>
          </cell>
        </row>
        <row r="87">
          <cell r="A87" t="str">
            <v>SWAIN</v>
          </cell>
        </row>
        <row r="88">
          <cell r="A88" t="str">
            <v>TRANSYLVANIA</v>
          </cell>
        </row>
        <row r="89">
          <cell r="A89" t="str">
            <v>TYRRELL</v>
          </cell>
        </row>
        <row r="90">
          <cell r="A90" t="str">
            <v>UNION</v>
          </cell>
        </row>
        <row r="91">
          <cell r="A91" t="str">
            <v>VANCE</v>
          </cell>
        </row>
        <row r="92">
          <cell r="A92" t="str">
            <v>WAKE</v>
          </cell>
        </row>
        <row r="93">
          <cell r="A93" t="str">
            <v>WARREN</v>
          </cell>
        </row>
        <row r="94">
          <cell r="A94" t="str">
            <v>WASHINGTON</v>
          </cell>
        </row>
        <row r="95">
          <cell r="A95" t="str">
            <v>WATAUGA</v>
          </cell>
        </row>
        <row r="96">
          <cell r="A96" t="str">
            <v>WAYNE</v>
          </cell>
        </row>
        <row r="97">
          <cell r="A97" t="str">
            <v>WILKES</v>
          </cell>
        </row>
        <row r="98">
          <cell r="A98" t="str">
            <v>WILSON</v>
          </cell>
        </row>
        <row r="99">
          <cell r="A99" t="str">
            <v>YADKIN</v>
          </cell>
        </row>
        <row r="100">
          <cell r="A100" t="str">
            <v>YANCEY</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35"/>
  <sheetViews>
    <sheetView workbookViewId="0">
      <selection activeCell="A8" sqref="A8:A10"/>
    </sheetView>
  </sheetViews>
  <sheetFormatPr defaultRowHeight="15" outlineLevelRow="1" x14ac:dyDescent="0.25"/>
  <cols>
    <col min="1" max="1" width="9.42578125" bestFit="1" customWidth="1"/>
  </cols>
  <sheetData>
    <row r="1" spans="1:16" ht="15.75" thickBot="1" x14ac:dyDescent="0.3">
      <c r="A1" s="283"/>
      <c r="B1" s="284"/>
      <c r="C1" s="284"/>
      <c r="D1" s="284"/>
      <c r="E1" s="284"/>
      <c r="F1" s="284"/>
      <c r="G1" s="285"/>
    </row>
    <row r="2" spans="1:16" ht="15.75" thickBot="1" x14ac:dyDescent="0.3">
      <c r="A2" s="286" t="s">
        <v>9392</v>
      </c>
      <c r="B2" s="287"/>
      <c r="C2" s="287"/>
      <c r="D2" s="287"/>
      <c r="E2" s="287"/>
      <c r="F2" s="282">
        <v>2021</v>
      </c>
      <c r="G2" s="288"/>
    </row>
    <row r="3" spans="1:16" ht="15.75" thickBot="1" x14ac:dyDescent="0.3">
      <c r="A3" s="289"/>
      <c r="B3" s="290"/>
      <c r="C3" s="290"/>
      <c r="D3" s="290"/>
      <c r="E3" s="290"/>
      <c r="F3" s="290"/>
      <c r="G3" s="291"/>
    </row>
    <row r="4" spans="1:16" x14ac:dyDescent="0.25">
      <c r="A4" s="278"/>
    </row>
    <row r="5" spans="1:16" outlineLevel="1" x14ac:dyDescent="0.25">
      <c r="A5" s="279" t="str">
        <f>CONCATENATE(C5,D5,E5)</f>
        <v>2021-2022</v>
      </c>
      <c r="C5">
        <f>F2</f>
        <v>2021</v>
      </c>
      <c r="D5" s="279" t="s">
        <v>37</v>
      </c>
      <c r="E5">
        <f>C5+1</f>
        <v>2022</v>
      </c>
    </row>
    <row r="6" spans="1:16" outlineLevel="1" x14ac:dyDescent="0.25">
      <c r="A6" s="279" t="str">
        <f>CONCATENATE(C6,D6,E6)</f>
        <v>2020-2021</v>
      </c>
      <c r="C6">
        <f>F2-1</f>
        <v>2020</v>
      </c>
      <c r="D6" s="279" t="s">
        <v>37</v>
      </c>
      <c r="E6">
        <f>F2</f>
        <v>2021</v>
      </c>
    </row>
    <row r="7" spans="1:16" outlineLevel="1" x14ac:dyDescent="0.25">
      <c r="A7" t="str">
        <f>RIGHT(F2,2)</f>
        <v>21</v>
      </c>
    </row>
    <row r="8" spans="1:16" outlineLevel="1" x14ac:dyDescent="0.25">
      <c r="A8">
        <f>F2-1</f>
        <v>2020</v>
      </c>
    </row>
    <row r="9" spans="1:16" outlineLevel="1" x14ac:dyDescent="0.25">
      <c r="A9">
        <f>F2</f>
        <v>2021</v>
      </c>
    </row>
    <row r="10" spans="1:16" outlineLevel="1" x14ac:dyDescent="0.25">
      <c r="A10">
        <f>F2+1</f>
        <v>2022</v>
      </c>
      <c r="I10" t="s">
        <v>9363</v>
      </c>
      <c r="J10" s="266" t="s">
        <v>9363</v>
      </c>
      <c r="K10" s="266" t="s">
        <v>9363</v>
      </c>
      <c r="L10" s="273" t="s">
        <v>9363</v>
      </c>
      <c r="M10" s="266" t="s">
        <v>9363</v>
      </c>
      <c r="N10" s="266" t="s">
        <v>9363</v>
      </c>
      <c r="O10" s="266" t="s">
        <v>9363</v>
      </c>
      <c r="P10" s="266" t="s">
        <v>9363</v>
      </c>
    </row>
    <row r="11" spans="1:16" outlineLevel="1" x14ac:dyDescent="0.25">
      <c r="I11" t="s">
        <v>9364</v>
      </c>
      <c r="J11" s="266" t="s">
        <v>9364</v>
      </c>
      <c r="K11" s="266" t="s">
        <v>9364</v>
      </c>
      <c r="L11" s="273" t="s">
        <v>9364</v>
      </c>
      <c r="M11" s="266" t="s">
        <v>9364</v>
      </c>
      <c r="N11" s="266" t="s">
        <v>9364</v>
      </c>
      <c r="O11" s="266" t="s">
        <v>9364</v>
      </c>
      <c r="P11" s="266" t="s">
        <v>9364</v>
      </c>
    </row>
    <row r="12" spans="1:16" outlineLevel="1" x14ac:dyDescent="0.25">
      <c r="I12" t="s">
        <v>9365</v>
      </c>
      <c r="J12" s="266" t="s">
        <v>9365</v>
      </c>
      <c r="K12" s="266" t="s">
        <v>9365</v>
      </c>
      <c r="L12" s="273" t="s">
        <v>9365</v>
      </c>
      <c r="M12" s="266" t="s">
        <v>9365</v>
      </c>
      <c r="N12" s="266" t="s">
        <v>9365</v>
      </c>
      <c r="O12" s="266" t="s">
        <v>9365</v>
      </c>
      <c r="P12" s="266" t="s">
        <v>9365</v>
      </c>
    </row>
    <row r="13" spans="1:16" outlineLevel="1" x14ac:dyDescent="0.25">
      <c r="I13" t="s">
        <v>9366</v>
      </c>
      <c r="J13" s="266" t="s">
        <v>9366</v>
      </c>
      <c r="K13" s="266" t="s">
        <v>9366</v>
      </c>
      <c r="L13" s="273" t="s">
        <v>9366</v>
      </c>
      <c r="M13" s="266" t="s">
        <v>9366</v>
      </c>
      <c r="N13" s="266" t="s">
        <v>9366</v>
      </c>
      <c r="O13" s="266" t="s">
        <v>9366</v>
      </c>
      <c r="P13" s="266" t="s">
        <v>9366</v>
      </c>
    </row>
    <row r="14" spans="1:16" outlineLevel="1" x14ac:dyDescent="0.25">
      <c r="I14" t="s">
        <v>9367</v>
      </c>
      <c r="J14" s="266" t="s">
        <v>9367</v>
      </c>
      <c r="K14" s="266" t="s">
        <v>9367</v>
      </c>
      <c r="L14" s="273" t="s">
        <v>9367</v>
      </c>
      <c r="M14" s="266" t="s">
        <v>9367</v>
      </c>
      <c r="N14" s="266" t="s">
        <v>9367</v>
      </c>
      <c r="O14" s="266" t="s">
        <v>9367</v>
      </c>
      <c r="P14" s="266" t="s">
        <v>9367</v>
      </c>
    </row>
    <row r="15" spans="1:16" outlineLevel="1" x14ac:dyDescent="0.25">
      <c r="I15" t="s">
        <v>9368</v>
      </c>
      <c r="J15" s="266" t="s">
        <v>9368</v>
      </c>
      <c r="K15" s="266" t="s">
        <v>9368</v>
      </c>
      <c r="L15" s="273" t="s">
        <v>9368</v>
      </c>
      <c r="M15" s="266" t="s">
        <v>9368</v>
      </c>
      <c r="N15" s="266" t="s">
        <v>9368</v>
      </c>
      <c r="O15" s="266" t="s">
        <v>9368</v>
      </c>
      <c r="P15" s="266" t="s">
        <v>9368</v>
      </c>
    </row>
    <row r="16" spans="1:16" outlineLevel="1" x14ac:dyDescent="0.25">
      <c r="I16" t="s">
        <v>9369</v>
      </c>
      <c r="J16" s="266" t="s">
        <v>9369</v>
      </c>
      <c r="K16" s="266" t="s">
        <v>9369</v>
      </c>
      <c r="L16" s="273" t="s">
        <v>9369</v>
      </c>
      <c r="M16" s="266" t="s">
        <v>9369</v>
      </c>
      <c r="N16" s="266" t="s">
        <v>9369</v>
      </c>
      <c r="O16" s="266" t="s">
        <v>9369</v>
      </c>
      <c r="P16" s="266" t="s">
        <v>9369</v>
      </c>
    </row>
    <row r="17" spans="9:16" outlineLevel="1" x14ac:dyDescent="0.25">
      <c r="I17" t="s">
        <v>9370</v>
      </c>
      <c r="J17" s="266" t="s">
        <v>9370</v>
      </c>
      <c r="K17" s="266" t="s">
        <v>9370</v>
      </c>
      <c r="L17" s="273" t="s">
        <v>9370</v>
      </c>
      <c r="M17" s="266" t="s">
        <v>9370</v>
      </c>
      <c r="N17" s="266" t="s">
        <v>9370</v>
      </c>
      <c r="O17" s="266" t="s">
        <v>9370</v>
      </c>
      <c r="P17" s="266" t="s">
        <v>9370</v>
      </c>
    </row>
    <row r="18" spans="9:16" outlineLevel="1" x14ac:dyDescent="0.25">
      <c r="I18" t="s">
        <v>9371</v>
      </c>
      <c r="J18" s="266" t="s">
        <v>9371</v>
      </c>
      <c r="K18" s="266" t="s">
        <v>9371</v>
      </c>
      <c r="L18" s="273" t="s">
        <v>9371</v>
      </c>
      <c r="M18" s="266" t="s">
        <v>9371</v>
      </c>
      <c r="N18" s="266" t="s">
        <v>9371</v>
      </c>
      <c r="O18" s="266" t="s">
        <v>9371</v>
      </c>
      <c r="P18" s="266" t="s">
        <v>9371</v>
      </c>
    </row>
    <row r="19" spans="9:16" outlineLevel="1" x14ac:dyDescent="0.25">
      <c r="I19" t="s">
        <v>9372</v>
      </c>
      <c r="J19" s="266" t="s">
        <v>9372</v>
      </c>
      <c r="K19" s="266" t="s">
        <v>9372</v>
      </c>
      <c r="L19" s="273" t="s">
        <v>9372</v>
      </c>
      <c r="M19" s="266" t="s">
        <v>9372</v>
      </c>
      <c r="N19" s="266" t="s">
        <v>9372</v>
      </c>
      <c r="O19" s="266" t="s">
        <v>9372</v>
      </c>
      <c r="P19" s="266" t="s">
        <v>9372</v>
      </c>
    </row>
    <row r="20" spans="9:16" outlineLevel="1" x14ac:dyDescent="0.25">
      <c r="I20" t="s">
        <v>9373</v>
      </c>
      <c r="J20" s="266" t="s">
        <v>9373</v>
      </c>
      <c r="K20" s="266" t="s">
        <v>9373</v>
      </c>
      <c r="L20" s="273" t="s">
        <v>9373</v>
      </c>
      <c r="M20" s="266" t="s">
        <v>9373</v>
      </c>
      <c r="N20" s="266" t="s">
        <v>9373</v>
      </c>
      <c r="O20" s="266" t="s">
        <v>9373</v>
      </c>
      <c r="P20" s="266" t="s">
        <v>9373</v>
      </c>
    </row>
    <row r="21" spans="9:16" outlineLevel="1" x14ac:dyDescent="0.25">
      <c r="I21" t="s">
        <v>9374</v>
      </c>
      <c r="J21" s="266" t="s">
        <v>9374</v>
      </c>
      <c r="K21" s="266" t="s">
        <v>9374</v>
      </c>
      <c r="L21" s="273" t="s">
        <v>9374</v>
      </c>
      <c r="M21" s="266" t="s">
        <v>9374</v>
      </c>
      <c r="N21" s="266" t="s">
        <v>9374</v>
      </c>
      <c r="O21" s="266" t="s">
        <v>9374</v>
      </c>
      <c r="P21" s="266" t="s">
        <v>9374</v>
      </c>
    </row>
    <row r="22" spans="9:16" outlineLevel="1" x14ac:dyDescent="0.25">
      <c r="I22" t="s">
        <v>9375</v>
      </c>
      <c r="J22" s="266" t="s">
        <v>9375</v>
      </c>
      <c r="K22" s="266" t="s">
        <v>9375</v>
      </c>
      <c r="L22" s="273" t="s">
        <v>9375</v>
      </c>
      <c r="M22" s="266" t="s">
        <v>9375</v>
      </c>
      <c r="N22" s="266" t="s">
        <v>9375</v>
      </c>
      <c r="O22" s="266" t="s">
        <v>9375</v>
      </c>
      <c r="P22" s="266" t="s">
        <v>9375</v>
      </c>
    </row>
    <row r="23" spans="9:16" outlineLevel="1" x14ac:dyDescent="0.25">
      <c r="I23" t="s">
        <v>9376</v>
      </c>
      <c r="J23" s="266" t="s">
        <v>9376</v>
      </c>
      <c r="K23" s="266" t="s">
        <v>9376</v>
      </c>
      <c r="L23" s="273" t="s">
        <v>9376</v>
      </c>
      <c r="M23" s="266" t="s">
        <v>9376</v>
      </c>
      <c r="N23" s="266" t="s">
        <v>9376</v>
      </c>
      <c r="O23" s="266" t="s">
        <v>9376</v>
      </c>
      <c r="P23" s="266" t="s">
        <v>9376</v>
      </c>
    </row>
    <row r="24" spans="9:16" outlineLevel="1" x14ac:dyDescent="0.25">
      <c r="I24" t="s">
        <v>9377</v>
      </c>
      <c r="J24" s="266" t="s">
        <v>9377</v>
      </c>
      <c r="K24" s="266" t="s">
        <v>9377</v>
      </c>
      <c r="L24" s="273" t="s">
        <v>9377</v>
      </c>
      <c r="M24" s="266" t="s">
        <v>9377</v>
      </c>
      <c r="N24" s="266" t="s">
        <v>9377</v>
      </c>
      <c r="O24" s="266" t="s">
        <v>9377</v>
      </c>
      <c r="P24" s="266" t="s">
        <v>9377</v>
      </c>
    </row>
    <row r="25" spans="9:16" outlineLevel="1" x14ac:dyDescent="0.25">
      <c r="I25" t="s">
        <v>9378</v>
      </c>
      <c r="J25" s="266" t="s">
        <v>9378</v>
      </c>
      <c r="K25" s="266" t="s">
        <v>9378</v>
      </c>
      <c r="L25" s="273" t="s">
        <v>9378</v>
      </c>
      <c r="M25" s="266" t="s">
        <v>9378</v>
      </c>
      <c r="N25" s="266" t="s">
        <v>9378</v>
      </c>
      <c r="O25" s="266" t="s">
        <v>9378</v>
      </c>
      <c r="P25" s="266" t="s">
        <v>9378</v>
      </c>
    </row>
    <row r="26" spans="9:16" outlineLevel="1" x14ac:dyDescent="0.25">
      <c r="I26" t="s">
        <v>9379</v>
      </c>
      <c r="J26" s="266" t="s">
        <v>9379</v>
      </c>
      <c r="K26" s="266" t="s">
        <v>9379</v>
      </c>
      <c r="L26" s="273" t="s">
        <v>9379</v>
      </c>
      <c r="M26" s="266" t="s">
        <v>9379</v>
      </c>
      <c r="N26" s="266" t="s">
        <v>9379</v>
      </c>
      <c r="O26" s="266" t="s">
        <v>9379</v>
      </c>
      <c r="P26" s="266" t="s">
        <v>9379</v>
      </c>
    </row>
    <row r="27" spans="9:16" outlineLevel="1" x14ac:dyDescent="0.25">
      <c r="I27" t="s">
        <v>9380</v>
      </c>
      <c r="J27" s="266" t="s">
        <v>9380</v>
      </c>
      <c r="K27" s="266" t="s">
        <v>9380</v>
      </c>
      <c r="L27" s="273" t="s">
        <v>9380</v>
      </c>
      <c r="M27" s="266" t="s">
        <v>9380</v>
      </c>
      <c r="N27" s="266" t="s">
        <v>9380</v>
      </c>
      <c r="O27" s="266" t="s">
        <v>9380</v>
      </c>
      <c r="P27" s="266" t="s">
        <v>9380</v>
      </c>
    </row>
    <row r="28" spans="9:16" outlineLevel="1" x14ac:dyDescent="0.25">
      <c r="I28" t="s">
        <v>9381</v>
      </c>
      <c r="J28" s="266" t="s">
        <v>9381</v>
      </c>
      <c r="K28" s="266" t="s">
        <v>9381</v>
      </c>
      <c r="L28" s="273" t="s">
        <v>9381</v>
      </c>
      <c r="M28" s="266" t="s">
        <v>9381</v>
      </c>
      <c r="N28" s="266" t="s">
        <v>9381</v>
      </c>
      <c r="O28" s="266" t="s">
        <v>9381</v>
      </c>
      <c r="P28" s="266" t="s">
        <v>9381</v>
      </c>
    </row>
    <row r="29" spans="9:16" outlineLevel="1" x14ac:dyDescent="0.25">
      <c r="I29" t="s">
        <v>9382</v>
      </c>
      <c r="J29" s="266" t="s">
        <v>9382</v>
      </c>
      <c r="K29" s="266" t="s">
        <v>9382</v>
      </c>
      <c r="L29" s="273" t="s">
        <v>9382</v>
      </c>
      <c r="M29" s="266" t="s">
        <v>9382</v>
      </c>
      <c r="N29" s="266" t="s">
        <v>9382</v>
      </c>
      <c r="O29" s="266" t="s">
        <v>9382</v>
      </c>
      <c r="P29" s="266" t="s">
        <v>9382</v>
      </c>
    </row>
    <row r="30" spans="9:16" outlineLevel="1" x14ac:dyDescent="0.25">
      <c r="I30" t="s">
        <v>9383</v>
      </c>
      <c r="J30" s="266" t="s">
        <v>9383</v>
      </c>
      <c r="K30" s="266" t="s">
        <v>9383</v>
      </c>
      <c r="L30" s="273" t="s">
        <v>9383</v>
      </c>
      <c r="M30" s="266" t="s">
        <v>9383</v>
      </c>
      <c r="N30" s="266" t="s">
        <v>9383</v>
      </c>
      <c r="O30" s="266" t="s">
        <v>9383</v>
      </c>
      <c r="P30" s="266" t="s">
        <v>9383</v>
      </c>
    </row>
    <row r="31" spans="9:16" outlineLevel="1" x14ac:dyDescent="0.25">
      <c r="I31" t="s">
        <v>9384</v>
      </c>
      <c r="J31" s="266" t="s">
        <v>9384</v>
      </c>
      <c r="K31" s="266" t="s">
        <v>9384</v>
      </c>
      <c r="L31" s="273" t="s">
        <v>9384</v>
      </c>
      <c r="M31" s="266" t="s">
        <v>9384</v>
      </c>
      <c r="N31" s="266" t="s">
        <v>9384</v>
      </c>
      <c r="O31" s="266" t="s">
        <v>9384</v>
      </c>
      <c r="P31" s="266" t="s">
        <v>9384</v>
      </c>
    </row>
    <row r="32" spans="9:16" outlineLevel="1" x14ac:dyDescent="0.25">
      <c r="I32" t="s">
        <v>9385</v>
      </c>
      <c r="J32" s="266" t="s">
        <v>9385</v>
      </c>
      <c r="K32" s="266" t="s">
        <v>9385</v>
      </c>
      <c r="L32" s="273" t="s">
        <v>9385</v>
      </c>
      <c r="M32" s="266" t="s">
        <v>9385</v>
      </c>
      <c r="N32" s="266" t="s">
        <v>9385</v>
      </c>
      <c r="O32" s="266" t="s">
        <v>9385</v>
      </c>
      <c r="P32" s="266" t="s">
        <v>9385</v>
      </c>
    </row>
    <row r="33" spans="9:16" outlineLevel="1" x14ac:dyDescent="0.25">
      <c r="I33" t="s">
        <v>2568</v>
      </c>
      <c r="J33" s="266" t="s">
        <v>2568</v>
      </c>
      <c r="K33" s="266" t="s">
        <v>2568</v>
      </c>
      <c r="L33" s="273" t="s">
        <v>2568</v>
      </c>
      <c r="M33" s="266" t="s">
        <v>2568</v>
      </c>
      <c r="N33" s="266" t="s">
        <v>2568</v>
      </c>
      <c r="O33" s="266" t="s">
        <v>2568</v>
      </c>
      <c r="P33" s="266" t="s">
        <v>2568</v>
      </c>
    </row>
    <row r="34" spans="9:16" outlineLevel="1" x14ac:dyDescent="0.25">
      <c r="I34" t="s">
        <v>9386</v>
      </c>
      <c r="J34" s="266" t="s">
        <v>9386</v>
      </c>
      <c r="K34" s="266" t="s">
        <v>9386</v>
      </c>
      <c r="L34" s="273" t="s">
        <v>9386</v>
      </c>
      <c r="M34" s="266" t="s">
        <v>9386</v>
      </c>
      <c r="N34" s="266" t="s">
        <v>9386</v>
      </c>
      <c r="O34" s="266" t="s">
        <v>9386</v>
      </c>
      <c r="P34" s="266" t="s">
        <v>9386</v>
      </c>
    </row>
    <row r="35" spans="9:16" outlineLevel="1" x14ac:dyDescent="0.25">
      <c r="I35" t="s">
        <v>9387</v>
      </c>
      <c r="J35" s="266" t="s">
        <v>9387</v>
      </c>
      <c r="K35" s="266" t="s">
        <v>9387</v>
      </c>
      <c r="L35" s="273" t="s">
        <v>9387</v>
      </c>
      <c r="M35" s="266" t="s">
        <v>9387</v>
      </c>
      <c r="N35" s="266" t="s">
        <v>9387</v>
      </c>
      <c r="O35" s="266" t="s">
        <v>9387</v>
      </c>
      <c r="P35" s="266" t="s">
        <v>9387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7"/>
  <sheetViews>
    <sheetView showGridLines="0" showZeros="0" workbookViewId="0">
      <selection activeCell="D10" sqref="D10:E10"/>
    </sheetView>
  </sheetViews>
  <sheetFormatPr defaultRowHeight="15" outlineLevelCol="1" x14ac:dyDescent="0.25"/>
  <cols>
    <col min="1" max="1" width="2.7109375" style="29" customWidth="1"/>
    <col min="2" max="2" width="3" style="41" customWidth="1"/>
    <col min="3" max="3" width="34.85546875" style="29" customWidth="1"/>
    <col min="4" max="4" width="12.42578125" style="29" customWidth="1"/>
    <col min="5" max="5" width="8.28515625" style="29" customWidth="1"/>
    <col min="6" max="6" width="12.7109375" style="29" customWidth="1"/>
    <col min="7" max="7" width="12.42578125" style="29" customWidth="1"/>
    <col min="8" max="8" width="29.28515625" style="29" customWidth="1"/>
    <col min="9" max="9" width="1.85546875" style="29" customWidth="1"/>
    <col min="10" max="12" width="9.140625" style="29"/>
    <col min="13" max="17" width="9.140625" style="29" hidden="1" customWidth="1" outlineLevel="1"/>
    <col min="18" max="18" width="9.140625" style="29" collapsed="1"/>
    <col min="19" max="35" width="9.140625" style="29"/>
  </cols>
  <sheetData>
    <row r="1" spans="1:35" x14ac:dyDescent="0.25">
      <c r="A1" s="28"/>
      <c r="B1" s="126" t="str">
        <f>"County of:  " &amp;Selection!B11</f>
        <v xml:space="preserve">County of:  </v>
      </c>
      <c r="C1" s="41"/>
      <c r="D1" s="221"/>
      <c r="E1" s="128"/>
      <c r="H1" s="28"/>
    </row>
    <row r="2" spans="1:35" x14ac:dyDescent="0.25">
      <c r="A2" s="30"/>
      <c r="C2" s="323" t="s">
        <v>2323</v>
      </c>
      <c r="D2" s="323"/>
      <c r="E2" s="323"/>
      <c r="F2" s="323"/>
      <c r="G2" s="323"/>
      <c r="H2" s="323"/>
    </row>
    <row r="3" spans="1:35" x14ac:dyDescent="0.25">
      <c r="A3" s="170" t="s">
        <v>207</v>
      </c>
      <c r="B3" s="171"/>
      <c r="C3" s="172" t="str">
        <f>'A. Update Year'!A5&amp;" Special School District Taxes:"</f>
        <v>2021-2022 Special School District Taxes:</v>
      </c>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row>
    <row r="4" spans="1:35" x14ac:dyDescent="0.25">
      <c r="A4" s="173"/>
      <c r="B4" s="171"/>
      <c r="C4" s="174" t="s">
        <v>9396</v>
      </c>
      <c r="D4" s="174"/>
      <c r="E4" s="174"/>
      <c r="F4" s="174"/>
      <c r="G4" s="174"/>
      <c r="H4" s="174"/>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row>
    <row r="5" spans="1:35" x14ac:dyDescent="0.25">
      <c r="A5" s="173"/>
      <c r="B5" s="171"/>
      <c r="C5" s="174" t="s">
        <v>9393</v>
      </c>
      <c r="D5" s="174"/>
      <c r="E5" s="174"/>
      <c r="F5" s="174"/>
      <c r="G5" s="174"/>
      <c r="H5" s="174"/>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row>
    <row r="6" spans="1:35" x14ac:dyDescent="0.25">
      <c r="A6" s="189"/>
      <c r="B6" s="189"/>
      <c r="C6" s="174" t="s">
        <v>9394</v>
      </c>
      <c r="D6" s="174"/>
      <c r="E6" s="174"/>
      <c r="F6" s="174"/>
      <c r="G6" s="174"/>
      <c r="H6" s="174"/>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row>
    <row r="7" spans="1:35" x14ac:dyDescent="0.25">
      <c r="A7" s="175"/>
      <c r="B7" s="176"/>
      <c r="C7" s="175" t="str">
        <f>"systems for notices issued during the period of January 1 through December 31, "&amp;'A. Update Year'!$A$9&amp;"."</f>
        <v>systems for notices issued during the period of January 1 through December 31, 2021.</v>
      </c>
      <c r="D7" s="175"/>
      <c r="E7" s="175"/>
      <c r="F7" s="175"/>
      <c r="G7" s="175"/>
      <c r="H7" s="175"/>
    </row>
    <row r="8" spans="1:35" ht="26.25" customHeight="1" x14ac:dyDescent="0.25">
      <c r="C8" s="52"/>
      <c r="D8" s="133" t="s">
        <v>208</v>
      </c>
      <c r="E8" s="133"/>
      <c r="F8" s="132" t="s">
        <v>209</v>
      </c>
      <c r="G8" s="324" t="s">
        <v>210</v>
      </c>
      <c r="H8" s="324"/>
    </row>
    <row r="9" spans="1:35" ht="15.75" thickBot="1" x14ac:dyDescent="0.3">
      <c r="C9" s="129" t="s">
        <v>87</v>
      </c>
      <c r="D9" s="177" t="str">
        <f>"of January 1, "&amp;'A. Update Year'!A9</f>
        <v>of January 1, 2021</v>
      </c>
      <c r="E9" s="177"/>
      <c r="F9" s="178" t="s">
        <v>211</v>
      </c>
      <c r="G9" s="325" t="s">
        <v>9309</v>
      </c>
      <c r="H9" s="325"/>
    </row>
    <row r="10" spans="1:35" ht="15.75" thickBot="1" x14ac:dyDescent="0.3">
      <c r="B10" s="227">
        <v>1</v>
      </c>
      <c r="C10" s="192" t="str">
        <f>IF(ISNA(HLOOKUP(C$20,'C.Districts'!A$1:CM$77,65,FALSE)),"",(HLOOKUP(C$20,'C.Districts'!A$1:CM$77,65,FALSE)))</f>
        <v/>
      </c>
      <c r="D10" s="321"/>
      <c r="E10" s="322"/>
      <c r="F10" s="138"/>
      <c r="G10" s="321"/>
      <c r="H10" s="322"/>
      <c r="J10" s="145"/>
      <c r="K10" s="145"/>
      <c r="N10" s="145" t="s">
        <v>9239</v>
      </c>
    </row>
    <row r="11" spans="1:35" ht="15.75" thickBot="1" x14ac:dyDescent="0.3">
      <c r="B11" s="227">
        <v>2</v>
      </c>
      <c r="C11" s="192" t="str">
        <f>IF(ISNA(HLOOKUP(C$20,'C.Districts'!A$1:CM$77,66,FALSE)),"",(HLOOKUP(C$20,'C.Districts'!A$1:CM$77,66,FALSE)))</f>
        <v/>
      </c>
      <c r="D11" s="321"/>
      <c r="E11" s="322"/>
      <c r="F11" s="138"/>
      <c r="G11" s="321"/>
      <c r="H11" s="322"/>
      <c r="K11" s="145"/>
      <c r="N11" s="145" t="s">
        <v>9239</v>
      </c>
    </row>
    <row r="12" spans="1:35" ht="15.75" thickBot="1" x14ac:dyDescent="0.3">
      <c r="B12" s="147">
        <v>3</v>
      </c>
      <c r="C12" s="179" t="s">
        <v>212</v>
      </c>
      <c r="D12" s="327">
        <f>SUM(D10:E11)</f>
        <v>0</v>
      </c>
      <c r="E12" s="328"/>
      <c r="F12" s="180"/>
      <c r="G12" s="327">
        <f>SUM(G10:H11)</f>
        <v>0</v>
      </c>
      <c r="H12" s="328"/>
      <c r="K12" s="145"/>
      <c r="N12" s="145" t="s">
        <v>9239</v>
      </c>
    </row>
    <row r="13" spans="1:35" x14ac:dyDescent="0.25">
      <c r="A13" s="83"/>
      <c r="B13" s="181"/>
      <c r="C13" s="182"/>
      <c r="D13" s="83"/>
      <c r="E13" s="83"/>
      <c r="F13" s="1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row>
    <row r="14" spans="1:35" ht="15.75" thickBot="1" x14ac:dyDescent="0.3">
      <c r="A14" s="184"/>
      <c r="B14" s="185"/>
      <c r="C14" s="186"/>
      <c r="D14" s="184"/>
      <c r="E14" s="184"/>
      <c r="F14" s="187" t="s">
        <v>213</v>
      </c>
      <c r="G14" s="184"/>
      <c r="H14" s="184"/>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row>
    <row r="15" spans="1:35" x14ac:dyDescent="0.25">
      <c r="A15" s="170" t="s">
        <v>82</v>
      </c>
      <c r="B15" s="171"/>
      <c r="C15" s="172" t="str">
        <f>'A. Update Year'!A5&amp;" Special District Taxes Other Than for Schools:"</f>
        <v>2021-2022 Special District Taxes Other Than for Schools:</v>
      </c>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row>
    <row r="16" spans="1:35" x14ac:dyDescent="0.25">
      <c r="A16" s="173"/>
      <c r="B16" s="171"/>
      <c r="C16" s="174" t="s">
        <v>9395</v>
      </c>
      <c r="D16" s="174"/>
      <c r="E16" s="174"/>
      <c r="F16" s="174"/>
      <c r="G16" s="174"/>
      <c r="H16" s="174"/>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row>
    <row r="17" spans="1:35" x14ac:dyDescent="0.25">
      <c r="A17" s="189"/>
      <c r="B17" s="190"/>
      <c r="C17" s="174" t="s">
        <v>9393</v>
      </c>
      <c r="D17" s="174"/>
      <c r="E17" s="174"/>
      <c r="F17" s="174"/>
      <c r="G17" s="174"/>
      <c r="H17" s="174"/>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row>
    <row r="18" spans="1:35" x14ac:dyDescent="0.25">
      <c r="A18" s="189"/>
      <c r="B18" s="190"/>
      <c r="C18" s="174" t="s">
        <v>9394</v>
      </c>
      <c r="D18" s="174"/>
      <c r="E18" s="174"/>
      <c r="F18" s="174"/>
      <c r="G18" s="174"/>
      <c r="H18" s="174"/>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row>
    <row r="19" spans="1:35" x14ac:dyDescent="0.25">
      <c r="A19" s="175"/>
      <c r="B19" s="176"/>
      <c r="C19" s="175" t="str">
        <f>"systems for notices issued during the period of January 1 through December 31, "&amp;'A. Update Year'!$A$9&amp;"."</f>
        <v>systems for notices issued during the period of January 1 through December 31, 2021.</v>
      </c>
      <c r="D19" s="175"/>
      <c r="E19" s="175"/>
      <c r="F19" s="175"/>
      <c r="G19" s="175"/>
      <c r="H19" s="175"/>
    </row>
    <row r="20" spans="1:35" ht="22.5" customHeight="1" x14ac:dyDescent="0.25">
      <c r="C20" s="264" t="str">
        <f>"D"&amp;Selection!B11</f>
        <v>D</v>
      </c>
      <c r="D20" s="292" t="s">
        <v>83</v>
      </c>
      <c r="E20" s="133" t="s">
        <v>84</v>
      </c>
      <c r="F20" s="133"/>
      <c r="G20" s="292" t="s">
        <v>209</v>
      </c>
      <c r="H20" s="292" t="s">
        <v>86</v>
      </c>
    </row>
    <row r="21" spans="1:35" ht="15.75" thickBot="1" x14ac:dyDescent="0.3">
      <c r="C21" s="129" t="s">
        <v>87</v>
      </c>
      <c r="D21" s="134" t="s">
        <v>88</v>
      </c>
      <c r="E21" s="223" t="str">
        <f>"January 1, "&amp;'A. Update Year'!A9</f>
        <v>January 1, 2021</v>
      </c>
      <c r="F21" s="177"/>
      <c r="G21" s="178" t="s">
        <v>214</v>
      </c>
      <c r="H21" s="134" t="s">
        <v>90</v>
      </c>
    </row>
    <row r="22" spans="1:35" ht="16.5" thickBot="1" x14ac:dyDescent="0.3">
      <c r="B22" s="227">
        <v>1</v>
      </c>
      <c r="C22" s="192" t="str">
        <f>IF(ISNA(HLOOKUP('Page 4'!$C$20,'C.Districts'!$1:$99,3,FALSE)),"",(HLOOKUP('Page 4'!$C$20,'C.Districts'!$1:$99,3,FALSE)))</f>
        <v/>
      </c>
      <c r="D22" s="193"/>
      <c r="E22" s="326"/>
      <c r="F22" s="326"/>
      <c r="G22" s="138"/>
      <c r="H22" s="42"/>
      <c r="K22" s="139"/>
      <c r="L22" s="194"/>
      <c r="M22" s="194"/>
      <c r="N22" s="194"/>
      <c r="O22" s="194"/>
    </row>
    <row r="23" spans="1:35" ht="15.75" thickBot="1" x14ac:dyDescent="0.3">
      <c r="B23" s="227">
        <v>2</v>
      </c>
      <c r="C23" s="192" t="str">
        <f>IF(ISNA(HLOOKUP('Page 4'!$C$20,'C.Districts'!$1:$99,4,FALSE)),"",(HLOOKUP('Page 4'!$C$20,'C.Districts'!$1:$99,4,FALSE)))</f>
        <v/>
      </c>
      <c r="D23" s="193"/>
      <c r="E23" s="326"/>
      <c r="F23" s="326"/>
      <c r="G23" s="138"/>
      <c r="H23" s="42"/>
      <c r="K23" s="145"/>
    </row>
    <row r="24" spans="1:35" ht="15.75" thickBot="1" x14ac:dyDescent="0.3">
      <c r="B24" s="227">
        <v>3</v>
      </c>
      <c r="C24" s="192" t="str">
        <f>IF(ISNA(HLOOKUP('Page 4'!$C$20,'C.Districts'!$1:$99,5,FALSE)),"",(HLOOKUP('Page 4'!$C$20,'C.Districts'!$1:$99,5,FALSE)))</f>
        <v/>
      </c>
      <c r="D24" s="193"/>
      <c r="E24" s="326"/>
      <c r="F24" s="326"/>
      <c r="G24" s="138"/>
      <c r="H24" s="42"/>
    </row>
    <row r="25" spans="1:35" ht="15.75" thickBot="1" x14ac:dyDescent="0.3">
      <c r="B25" s="227">
        <v>4</v>
      </c>
      <c r="C25" s="192" t="str">
        <f>IF(ISNA(HLOOKUP('Page 4'!$C$20,'C.Districts'!$1:$99,6,FALSE)),"",(HLOOKUP('Page 4'!$C$20,'C.Districts'!$1:$99,6,FALSE)))</f>
        <v/>
      </c>
      <c r="D25" s="193"/>
      <c r="E25" s="326"/>
      <c r="F25" s="326"/>
      <c r="G25" s="138"/>
      <c r="H25" s="42"/>
    </row>
    <row r="26" spans="1:35" ht="15.75" thickBot="1" x14ac:dyDescent="0.3">
      <c r="B26" s="227">
        <v>5</v>
      </c>
      <c r="C26" s="192" t="str">
        <f>IF(ISNA(HLOOKUP('Page 4'!$C$20,'C.Districts'!$1:$99,7,FALSE)),"",(HLOOKUP('Page 4'!$C$20,'C.Districts'!$1:$99,7,FALSE)))</f>
        <v/>
      </c>
      <c r="D26" s="193"/>
      <c r="E26" s="326"/>
      <c r="F26" s="326"/>
      <c r="G26" s="138"/>
      <c r="H26" s="42"/>
    </row>
    <row r="27" spans="1:35" ht="15.75" thickBot="1" x14ac:dyDescent="0.3">
      <c r="B27" s="227">
        <v>6</v>
      </c>
      <c r="C27" s="192" t="str">
        <f>IF(ISNA(HLOOKUP('Page 4'!$C$20,'C.Districts'!$1:$99,8,FALSE)),"",(HLOOKUP('Page 4'!$C$20,'C.Districts'!$1:$99,8,FALSE)))</f>
        <v/>
      </c>
      <c r="D27" s="193"/>
      <c r="E27" s="326"/>
      <c r="F27" s="326"/>
      <c r="G27" s="138"/>
      <c r="H27" s="42"/>
    </row>
    <row r="28" spans="1:35" ht="15.75" thickBot="1" x14ac:dyDescent="0.3">
      <c r="B28" s="227">
        <v>7</v>
      </c>
      <c r="C28" s="192" t="str">
        <f>IF(ISNA(HLOOKUP('Page 4'!$C$20,'C.Districts'!$1:$99,9,FALSE)),"",(HLOOKUP('Page 4'!$C$20,'C.Districts'!$1:$99,9,FALSE)))</f>
        <v/>
      </c>
      <c r="D28" s="193"/>
      <c r="E28" s="326"/>
      <c r="F28" s="326"/>
      <c r="G28" s="138"/>
      <c r="H28" s="42"/>
    </row>
    <row r="29" spans="1:35" ht="15.75" thickBot="1" x14ac:dyDescent="0.3">
      <c r="B29" s="227">
        <v>8</v>
      </c>
      <c r="C29" s="192" t="str">
        <f>IF(ISNA(HLOOKUP('Page 4'!$C$20,'C.Districts'!$1:$99,10,FALSE)),"",(HLOOKUP('Page 4'!$C$20,'C.Districts'!$1:$99,10,FALSE)))</f>
        <v/>
      </c>
      <c r="D29" s="193"/>
      <c r="E29" s="326"/>
      <c r="F29" s="326"/>
      <c r="G29" s="138"/>
      <c r="H29" s="42"/>
    </row>
    <row r="30" spans="1:35" ht="15.75" thickBot="1" x14ac:dyDescent="0.3">
      <c r="B30" s="227">
        <v>9</v>
      </c>
      <c r="C30" s="192" t="str">
        <f>IF(ISNA(HLOOKUP('Page 4'!$C$20,'C.Districts'!$1:$99,11,FALSE)),"",(HLOOKUP('Page 4'!$C$20,'C.Districts'!$1:$99,11,FALSE)))</f>
        <v/>
      </c>
      <c r="D30" s="193"/>
      <c r="E30" s="326"/>
      <c r="F30" s="326"/>
      <c r="G30" s="138"/>
      <c r="H30" s="42"/>
    </row>
    <row r="31" spans="1:35" ht="15.75" thickBot="1" x14ac:dyDescent="0.3">
      <c r="B31" s="227">
        <v>10</v>
      </c>
      <c r="C31" s="192" t="str">
        <f>IF(ISNA(HLOOKUP('Page 4'!$C$20,'C.Districts'!$1:$99,12,FALSE)),"",(HLOOKUP('Page 4'!$C$20,'C.Districts'!$1:$99,12,FALSE)))</f>
        <v/>
      </c>
      <c r="D31" s="193"/>
      <c r="E31" s="326"/>
      <c r="F31" s="326"/>
      <c r="G31" s="138"/>
      <c r="H31" s="42"/>
    </row>
    <row r="32" spans="1:35" ht="15.75" thickBot="1" x14ac:dyDescent="0.3">
      <c r="B32" s="227">
        <v>11</v>
      </c>
      <c r="C32" s="192" t="str">
        <f>IF(ISNA(HLOOKUP('Page 4'!$C$20,'C.Districts'!$1:$99,13,FALSE)),"",(HLOOKUP('Page 4'!$C$20,'C.Districts'!$1:$99,13,FALSE)))</f>
        <v/>
      </c>
      <c r="D32" s="193"/>
      <c r="E32" s="326"/>
      <c r="F32" s="326"/>
      <c r="G32" s="138"/>
      <c r="H32" s="42"/>
    </row>
    <row r="33" spans="2:15" ht="15.75" thickBot="1" x14ac:dyDescent="0.3">
      <c r="B33" s="227">
        <v>12</v>
      </c>
      <c r="C33" s="192" t="str">
        <f>IF(ISNA(HLOOKUP('Page 4'!$C$20,'C.Districts'!$1:$99,14,FALSE)),"",(HLOOKUP('Page 4'!$C$20,'C.Districts'!$1:$99,14,FALSE)))</f>
        <v/>
      </c>
      <c r="D33" s="193"/>
      <c r="E33" s="326"/>
      <c r="F33" s="326"/>
      <c r="G33" s="138"/>
      <c r="H33" s="42"/>
    </row>
    <row r="34" spans="2:15" ht="15.75" thickBot="1" x14ac:dyDescent="0.3">
      <c r="B34" s="227">
        <v>13</v>
      </c>
      <c r="C34" s="192" t="str">
        <f>IF(ISNA(HLOOKUP('Page 4'!$C$20,'C.Districts'!$1:$99,15,FALSE)),"",(HLOOKUP('Page 4'!$C$20,'C.Districts'!$1:$99,15,FALSE)))</f>
        <v/>
      </c>
      <c r="D34" s="193"/>
      <c r="E34" s="326"/>
      <c r="F34" s="326"/>
      <c r="G34" s="138"/>
      <c r="H34" s="42"/>
    </row>
    <row r="35" spans="2:15" ht="15.75" thickBot="1" x14ac:dyDescent="0.3">
      <c r="B35" s="227">
        <v>14</v>
      </c>
      <c r="C35" s="192" t="str">
        <f>IF(ISNA(HLOOKUP('Page 4'!$C$20,'C.Districts'!$1:$99,16,FALSE)),"",(HLOOKUP('Page 4'!$C$20,'C.Districts'!$1:$99,16,FALSE)))</f>
        <v/>
      </c>
      <c r="D35" s="193"/>
      <c r="E35" s="326"/>
      <c r="F35" s="326"/>
      <c r="G35" s="138"/>
      <c r="H35" s="42"/>
    </row>
    <row r="36" spans="2:15" ht="15.75" thickBot="1" x14ac:dyDescent="0.3">
      <c r="B36" s="147">
        <v>15</v>
      </c>
      <c r="C36" s="192" t="str">
        <f>IF(ISNA(HLOOKUP('Page 4'!$C$20,'C.Districts'!$1:$99,17,FALSE)),"",(HLOOKUP('Page 4'!$C$20,'C.Districts'!$1:$99,17,FALSE)))</f>
        <v/>
      </c>
      <c r="D36" s="193"/>
      <c r="E36" s="326"/>
      <c r="F36" s="326"/>
      <c r="G36" s="138"/>
      <c r="H36" s="42"/>
    </row>
    <row r="37" spans="2:15" ht="15.75" thickBot="1" x14ac:dyDescent="0.3">
      <c r="B37" s="147">
        <v>16</v>
      </c>
      <c r="C37" s="192" t="str">
        <f>IF(ISNA(HLOOKUP('Page 4'!$C$20,'C.Districts'!$1:$99,18,FALSE)),"",(HLOOKUP('Page 4'!$C$20,'C.Districts'!$1:$99,18,FALSE)))</f>
        <v/>
      </c>
      <c r="D37" s="193"/>
      <c r="E37" s="326"/>
      <c r="F37" s="326"/>
      <c r="G37" s="138"/>
      <c r="H37" s="42"/>
    </row>
    <row r="38" spans="2:15" ht="15.75" thickBot="1" x14ac:dyDescent="0.3">
      <c r="B38" s="147">
        <v>17</v>
      </c>
      <c r="C38" s="192" t="str">
        <f>IF(ISNA(HLOOKUP('Page 4'!$C$20,'C.Districts'!$1:$99,19,FALSE)),"",(HLOOKUP('Page 4'!$C$20,'C.Districts'!$1:$99,19,FALSE)))</f>
        <v/>
      </c>
      <c r="D38" s="193"/>
      <c r="E38" s="326"/>
      <c r="F38" s="326"/>
      <c r="G38" s="138"/>
      <c r="H38" s="42"/>
      <c r="K38" s="145"/>
      <c r="O38" s="145" t="s">
        <v>9237</v>
      </c>
    </row>
    <row r="39" spans="2:15" ht="15.75" thickBot="1" x14ac:dyDescent="0.3">
      <c r="B39" s="147">
        <v>18</v>
      </c>
      <c r="C39" s="192" t="str">
        <f>IF(ISNA(HLOOKUP('Page 4'!$C$20,'C.Districts'!$1:$99,20,FALSE)),"",(HLOOKUP('Page 4'!$C$20,'C.Districts'!$1:$99,20,FALSE)))</f>
        <v/>
      </c>
      <c r="D39" s="193"/>
      <c r="E39" s="326"/>
      <c r="F39" s="326"/>
      <c r="G39" s="138"/>
      <c r="H39" s="42"/>
    </row>
    <row r="40" spans="2:15" ht="15.75" thickBot="1" x14ac:dyDescent="0.3">
      <c r="B40" s="147">
        <v>19</v>
      </c>
      <c r="C40" s="192" t="str">
        <f>IF(ISNA(HLOOKUP('Page 4'!$C$20,'C.Districts'!$1:$99,21,FALSE)),"",(HLOOKUP('Page 4'!$C$20,'C.Districts'!$1:$99,21,FALSE)))</f>
        <v/>
      </c>
      <c r="D40" s="193"/>
      <c r="E40" s="326"/>
      <c r="F40" s="326"/>
      <c r="G40" s="138"/>
      <c r="H40" s="42"/>
    </row>
    <row r="41" spans="2:15" ht="15.75" thickBot="1" x14ac:dyDescent="0.3">
      <c r="B41" s="147">
        <v>20</v>
      </c>
      <c r="C41" s="192" t="str">
        <f>IF(ISNA(HLOOKUP('Page 4'!$C$20,'C.Districts'!$1:$99,22,FALSE)),"",(HLOOKUP('Page 4'!$C$20,'C.Districts'!$1:$99,22,FALSE)))</f>
        <v/>
      </c>
      <c r="D41" s="193"/>
      <c r="E41" s="326"/>
      <c r="F41" s="326"/>
      <c r="G41" s="138"/>
      <c r="H41" s="42"/>
    </row>
    <row r="42" spans="2:15" ht="15.75" thickBot="1" x14ac:dyDescent="0.3">
      <c r="B42" s="147">
        <v>21</v>
      </c>
      <c r="C42" s="192" t="str">
        <f>IF(ISNA(HLOOKUP('Page 4'!$C$20,'C.Districts'!$1:$99,23,FALSE)),"",(HLOOKUP('Page 4'!$C$20,'C.Districts'!$1:$99,23,FALSE)))</f>
        <v/>
      </c>
      <c r="D42" s="193"/>
      <c r="E42" s="326"/>
      <c r="F42" s="326"/>
      <c r="G42" s="138"/>
      <c r="H42" s="42"/>
    </row>
    <row r="43" spans="2:15" ht="15.75" thickBot="1" x14ac:dyDescent="0.3">
      <c r="B43" s="147">
        <v>22</v>
      </c>
      <c r="C43" s="192" t="str">
        <f>IF(ISNA(HLOOKUP('Page 4'!$C$20,'C.Districts'!$1:$99,24,FALSE)),"",(HLOOKUP('Page 4'!$C$20,'C.Districts'!$1:$99,24,FALSE)))</f>
        <v/>
      </c>
      <c r="D43" s="193"/>
      <c r="E43" s="326"/>
      <c r="F43" s="326"/>
      <c r="G43" s="138"/>
      <c r="H43" s="42"/>
    </row>
    <row r="44" spans="2:15" ht="15.75" thickBot="1" x14ac:dyDescent="0.3">
      <c r="B44" s="147">
        <v>23</v>
      </c>
      <c r="C44" s="192" t="str">
        <f>IF(ISNA(HLOOKUP('Page 4'!$C$20,'C.Districts'!$1:$99,25,FALSE)),"",(HLOOKUP('Page 4'!$C$20,'C.Districts'!$1:$99,25,FALSE)))</f>
        <v/>
      </c>
      <c r="D44" s="193"/>
      <c r="E44" s="326"/>
      <c r="F44" s="326"/>
      <c r="G44" s="138"/>
      <c r="H44" s="42"/>
    </row>
    <row r="45" spans="2:15" ht="15.75" thickBot="1" x14ac:dyDescent="0.3">
      <c r="B45" s="147">
        <v>24</v>
      </c>
      <c r="C45" s="192" t="str">
        <f>IF(ISNA(HLOOKUP('Page 4'!$C$20,'C.Districts'!$1:$99,26,FALSE)),"",(HLOOKUP('Page 4'!$C$20,'C.Districts'!$1:$99,26,FALSE)))</f>
        <v/>
      </c>
      <c r="D45" s="193"/>
      <c r="E45" s="326"/>
      <c r="F45" s="326"/>
      <c r="G45" s="138"/>
      <c r="H45" s="42"/>
    </row>
    <row r="46" spans="2:15" ht="15.75" thickBot="1" x14ac:dyDescent="0.3">
      <c r="B46" s="147">
        <v>25</v>
      </c>
      <c r="C46" s="192" t="str">
        <f>IF(ISNA(HLOOKUP('Page 4'!$C$20,'C.Districts'!$1:$99,27,FALSE)),"",(HLOOKUP('Page 4'!$C$20,'C.Districts'!$1:$99,27,FALSE)))</f>
        <v/>
      </c>
      <c r="D46" s="193"/>
      <c r="E46" s="326"/>
      <c r="F46" s="326"/>
      <c r="G46" s="138"/>
      <c r="H46" s="42"/>
    </row>
    <row r="47" spans="2:15" ht="15.75" thickBot="1" x14ac:dyDescent="0.3">
      <c r="B47" s="147">
        <v>26</v>
      </c>
      <c r="C47" s="192" t="str">
        <f>IF(ISNA(HLOOKUP('Page 4'!$C$20,'C.Districts'!$1:$99,28,FALSE)),"",(HLOOKUP('Page 4'!$C$20,'C.Districts'!$1:$99,28,FALSE)))</f>
        <v/>
      </c>
      <c r="D47" s="193"/>
      <c r="E47" s="326"/>
      <c r="F47" s="326"/>
      <c r="G47" s="138"/>
      <c r="H47" s="42"/>
    </row>
    <row r="48" spans="2:15" ht="15.75" thickBot="1" x14ac:dyDescent="0.3">
      <c r="B48" s="147">
        <v>27</v>
      </c>
      <c r="C48" s="192" t="str">
        <f>IF(ISNA(HLOOKUP('Page 4'!$C$20,'C.Districts'!$1:$99,29,FALSE)),"",(HLOOKUP('Page 4'!$C$20,'C.Districts'!$1:$99,29,FALSE)))</f>
        <v/>
      </c>
      <c r="D48" s="193"/>
      <c r="E48" s="326"/>
      <c r="F48" s="326"/>
      <c r="G48" s="138"/>
      <c r="H48" s="42"/>
    </row>
    <row r="49" spans="1:8" ht="15.75" thickBot="1" x14ac:dyDescent="0.3">
      <c r="B49" s="147">
        <v>28</v>
      </c>
      <c r="C49" s="192" t="str">
        <f>IF(ISNA(HLOOKUP('Page 4'!$C$20,'C.Districts'!$1:$99,30,FALSE)),"",(HLOOKUP('Page 4'!$C$20,'C.Districts'!$1:$99,30,FALSE)))</f>
        <v/>
      </c>
      <c r="D49" s="193"/>
      <c r="E49" s="326"/>
      <c r="F49" s="326"/>
      <c r="G49" s="138"/>
      <c r="H49" s="42"/>
    </row>
    <row r="50" spans="1:8" ht="15.75" thickBot="1" x14ac:dyDescent="0.3">
      <c r="B50" s="147">
        <v>29</v>
      </c>
      <c r="C50" s="192" t="str">
        <f>IF(ISNA(HLOOKUP('Page 4'!$C$20,'C.Districts'!$1:$99,31,FALSE)),"",(HLOOKUP('Page 4'!$C$20,'C.Districts'!$1:$99,31,FALSE)))</f>
        <v/>
      </c>
      <c r="D50" s="193"/>
      <c r="E50" s="326"/>
      <c r="F50" s="326"/>
      <c r="G50" s="138"/>
      <c r="H50" s="42"/>
    </row>
    <row r="51" spans="1:8" ht="15.75" thickBot="1" x14ac:dyDescent="0.3">
      <c r="B51" s="147">
        <v>30</v>
      </c>
      <c r="C51" s="192" t="str">
        <f>IF(ISNA(HLOOKUP('Page 4'!$C$20,'C.Districts'!$1:$99,32,FALSE)),"",(HLOOKUP('Page 4'!$C$20,'C.Districts'!$1:$99,32,FALSE)))</f>
        <v/>
      </c>
      <c r="D51" s="193"/>
      <c r="E51" s="326"/>
      <c r="F51" s="326"/>
      <c r="G51" s="138"/>
      <c r="H51" s="42"/>
    </row>
    <row r="52" spans="1:8" ht="15.75" thickBot="1" x14ac:dyDescent="0.3">
      <c r="B52" s="147">
        <v>31</v>
      </c>
      <c r="C52" s="192" t="str">
        <f>IF(ISNA(HLOOKUP('Page 4'!$C$20,'C.Districts'!$1:$99,33,FALSE)),"",(HLOOKUP('Page 4'!$C$20,'C.Districts'!$1:$99,33,FALSE)))</f>
        <v/>
      </c>
      <c r="D52" s="193"/>
      <c r="E52" s="326"/>
      <c r="F52" s="326"/>
      <c r="G52" s="138"/>
      <c r="H52" s="42"/>
    </row>
    <row r="53" spans="1:8" ht="15.75" thickBot="1" x14ac:dyDescent="0.3">
      <c r="B53" s="147">
        <v>32</v>
      </c>
      <c r="C53" s="192" t="str">
        <f>IF(ISNA(HLOOKUP('Page 4'!$C$20,'C.Districts'!$1:$99,34,FALSE)),"",(HLOOKUP('Page 4'!$C$20,'C.Districts'!$1:$99,34,FALSE)))</f>
        <v/>
      </c>
      <c r="D53" s="193"/>
      <c r="E53" s="326"/>
      <c r="F53" s="326"/>
      <c r="G53" s="138"/>
      <c r="H53" s="42"/>
    </row>
    <row r="54" spans="1:8" ht="15.75" thickBot="1" x14ac:dyDescent="0.3">
      <c r="B54" s="147">
        <v>33</v>
      </c>
      <c r="C54" s="192" t="str">
        <f>IF(ISNA(HLOOKUP('Page 4'!$C$20,'C.Districts'!$1:$99,35,FALSE)),"",(HLOOKUP('Page 4'!$C$20,'C.Districts'!$1:$99,35,FALSE)))</f>
        <v/>
      </c>
      <c r="D54" s="193"/>
      <c r="E54" s="326"/>
      <c r="F54" s="326"/>
      <c r="G54" s="138"/>
      <c r="H54" s="42"/>
    </row>
    <row r="55" spans="1:8" ht="15.75" thickBot="1" x14ac:dyDescent="0.3">
      <c r="B55" s="228">
        <v>34</v>
      </c>
      <c r="C55" s="122" t="s">
        <v>222</v>
      </c>
      <c r="D55" s="141" t="s">
        <v>7</v>
      </c>
      <c r="E55" s="329">
        <f>SUM(E22:F54)</f>
        <v>0</v>
      </c>
      <c r="F55" s="329"/>
      <c r="G55" s="142"/>
      <c r="H55" s="46">
        <f>SUM(H22:H54)</f>
        <v>0</v>
      </c>
    </row>
    <row r="56" spans="1:8" ht="5.25" customHeight="1" x14ac:dyDescent="0.25">
      <c r="B56" s="136"/>
      <c r="D56" s="195"/>
      <c r="G56" s="196"/>
    </row>
    <row r="57" spans="1:8" x14ac:dyDescent="0.25">
      <c r="A57" s="197" t="str">
        <f>'Page 2'!A47</f>
        <v>TR-1-21</v>
      </c>
      <c r="B57" s="198"/>
      <c r="C57" s="199"/>
      <c r="D57" s="199"/>
      <c r="E57" s="199"/>
      <c r="F57" s="199"/>
      <c r="G57" s="83"/>
      <c r="H57" s="200" t="s">
        <v>223</v>
      </c>
    </row>
  </sheetData>
  <sheetProtection password="C58F" sheet="1" objects="1" scenarios="1"/>
  <mergeCells count="43">
    <mergeCell ref="E55:F55"/>
    <mergeCell ref="E44:F44"/>
    <mergeCell ref="E45:F45"/>
    <mergeCell ref="E46:F46"/>
    <mergeCell ref="E47:F47"/>
    <mergeCell ref="E48:F48"/>
    <mergeCell ref="E49:F49"/>
    <mergeCell ref="E50:F50"/>
    <mergeCell ref="E51:F51"/>
    <mergeCell ref="E52:F52"/>
    <mergeCell ref="E53:F53"/>
    <mergeCell ref="E54:F54"/>
    <mergeCell ref="E43:F43"/>
    <mergeCell ref="E32:F32"/>
    <mergeCell ref="E33:F33"/>
    <mergeCell ref="E34:F34"/>
    <mergeCell ref="E35:F35"/>
    <mergeCell ref="E36:F36"/>
    <mergeCell ref="E37:F37"/>
    <mergeCell ref="E38:F38"/>
    <mergeCell ref="E39:F39"/>
    <mergeCell ref="E40:F40"/>
    <mergeCell ref="E41:F41"/>
    <mergeCell ref="E42:F42"/>
    <mergeCell ref="E31:F31"/>
    <mergeCell ref="D12:E12"/>
    <mergeCell ref="G12:H12"/>
    <mergeCell ref="E22:F22"/>
    <mergeCell ref="E23:F23"/>
    <mergeCell ref="E24:F24"/>
    <mergeCell ref="E25:F25"/>
    <mergeCell ref="E26:F26"/>
    <mergeCell ref="E27:F27"/>
    <mergeCell ref="E28:F28"/>
    <mergeCell ref="E29:F29"/>
    <mergeCell ref="E30:F30"/>
    <mergeCell ref="D11:E11"/>
    <mergeCell ref="G11:H11"/>
    <mergeCell ref="C2:H2"/>
    <mergeCell ref="G8:H8"/>
    <mergeCell ref="G9:H9"/>
    <mergeCell ref="D10:E10"/>
    <mergeCell ref="G10:H10"/>
  </mergeCells>
  <conditionalFormatting sqref="C1:Z1 C13:Z13 C55:Z1048576 C2 I2:Z2 C21:Z21 C22:F54 D10:D11 G10:G11 C12:D12 F12:G12 H22:Z54 I10:Z12 A20:B1048576 A15:Z15 A16:B18 I16:Z19 C17:H18 C8:Z9 A1:B5 A6 C3:Z3 I4:Z6 D5:H6 D7:Z7 A7:B13 D20 G20:Z20">
    <cfRule type="expression" dxfId="76" priority="23">
      <formula>CELL("protect", INDIRECT(ADDRESS(ROW(),COLUMN())))=1</formula>
    </cfRule>
  </conditionalFormatting>
  <conditionalFormatting sqref="D12">
    <cfRule type="expression" dxfId="75" priority="22">
      <formula>CELL("protect", INDIRECT(ADDRESS(ROW(),COLUMN())))=1</formula>
    </cfRule>
  </conditionalFormatting>
  <conditionalFormatting sqref="G12">
    <cfRule type="expression" dxfId="74" priority="21">
      <formula>CELL("protect", INDIRECT(ADDRESS(ROW(),COLUMN())))=1</formula>
    </cfRule>
  </conditionalFormatting>
  <conditionalFormatting sqref="E55:F55">
    <cfRule type="expression" dxfId="73" priority="20">
      <formula>CELL("protect", INDIRECT(ADDRESS(ROW(),COLUMN())))=1</formula>
    </cfRule>
  </conditionalFormatting>
  <conditionalFormatting sqref="H55">
    <cfRule type="expression" dxfId="72" priority="19">
      <formula>CELL("protect", INDIRECT(ADDRESS(ROW(),COLUMN())))=1</formula>
    </cfRule>
  </conditionalFormatting>
  <conditionalFormatting sqref="F10:F11">
    <cfRule type="expression" dxfId="71" priority="18">
      <formula>CELL("protect", INDIRECT(ADDRESS(ROW(),COLUMN())))=1</formula>
    </cfRule>
  </conditionalFormatting>
  <conditionalFormatting sqref="G22:G54">
    <cfRule type="expression" dxfId="70" priority="17">
      <formula>CELL("protect", INDIRECT(ADDRESS(ROW(),COLUMN())))=1</formula>
    </cfRule>
  </conditionalFormatting>
  <conditionalFormatting sqref="A14:Z14">
    <cfRule type="expression" dxfId="69" priority="16">
      <formula>CELL("protect", INDIRECT(ADDRESS(ROW(),COLUMN())))=1</formula>
    </cfRule>
  </conditionalFormatting>
  <conditionalFormatting sqref="C10">
    <cfRule type="expression" dxfId="68" priority="14">
      <formula>CELL("protect", INDIRECT(ADDRESS(ROW(),COLUMN())))=1</formula>
    </cfRule>
  </conditionalFormatting>
  <conditionalFormatting sqref="C11">
    <cfRule type="expression" dxfId="67" priority="13">
      <formula>CELL("protect", INDIRECT(ADDRESS(ROW(),COLUMN())))=1</formula>
    </cfRule>
  </conditionalFormatting>
  <conditionalFormatting sqref="AA1:AI13 AA15:AI1048576">
    <cfRule type="expression" dxfId="66" priority="12">
      <formula>CELL("protect", INDIRECT(ADDRESS(ROW(),COLUMN())))=1</formula>
    </cfRule>
  </conditionalFormatting>
  <conditionalFormatting sqref="AA14:AI14">
    <cfRule type="expression" dxfId="65" priority="11">
      <formula>CELL("protect", INDIRECT(ADDRESS(ROW(),COLUMN())))=1</formula>
    </cfRule>
  </conditionalFormatting>
  <conditionalFormatting sqref="A19:H19">
    <cfRule type="expression" dxfId="64" priority="10">
      <formula>CELL("protect", INDIRECT(ADDRESS(ROW(),COLUMN())))=1</formula>
    </cfRule>
  </conditionalFormatting>
  <conditionalFormatting sqref="C16:H16">
    <cfRule type="expression" dxfId="63" priority="9">
      <formula>CELL("protect", INDIRECT(ADDRESS(ROW(),COLUMN())))=1</formula>
    </cfRule>
  </conditionalFormatting>
  <conditionalFormatting sqref="C5:C6">
    <cfRule type="expression" dxfId="62" priority="8">
      <formula>CELL("protect", INDIRECT(ADDRESS(ROW(),COLUMN())))=1</formula>
    </cfRule>
  </conditionalFormatting>
  <conditionalFormatting sqref="C7">
    <cfRule type="expression" dxfId="61" priority="7">
      <formula>CELL("protect", INDIRECT(ADDRESS(ROW(),COLUMN())))=1</formula>
    </cfRule>
  </conditionalFormatting>
  <conditionalFormatting sqref="B6">
    <cfRule type="expression" dxfId="60" priority="6">
      <formula>CELL("protect", INDIRECT(ADDRESS(ROW(),COLUMN())))=1</formula>
    </cfRule>
  </conditionalFormatting>
  <conditionalFormatting sqref="D4:H4">
    <cfRule type="expression" dxfId="59" priority="4">
      <formula>CELL("protect", INDIRECT(ADDRESS(ROW(),COLUMN())))=1</formula>
    </cfRule>
  </conditionalFormatting>
  <conditionalFormatting sqref="C4">
    <cfRule type="expression" dxfId="58" priority="3">
      <formula>CELL("protect", INDIRECT(ADDRESS(ROW(),COLUMN())))=1</formula>
    </cfRule>
  </conditionalFormatting>
  <conditionalFormatting sqref="E20:F20">
    <cfRule type="expression" dxfId="57" priority="2">
      <formula>CELL("protect", INDIRECT(ADDRESS(ROW(),COLUMN())))=1</formula>
    </cfRule>
  </conditionalFormatting>
  <conditionalFormatting sqref="C20">
    <cfRule type="expression" dxfId="56" priority="1">
      <formula>CELL("protect", INDIRECT(ADDRESS(ROW(),COLUMN())))=1</formula>
    </cfRule>
  </conditionalFormatting>
  <dataValidations count="4">
    <dataValidation type="decimal" operator="lessThanOrEqual" allowBlank="1" showInputMessage="1" showErrorMessage="1" error="Please enter a numeric value, no higher than 1.5000.  Choose &quot;CANCEL&quot; to repopulate this cell._x000a__x000a_For example, A rate of 78.51 cents per $100 should be entered as &quot;0.7851&quot;." sqref="F10:F11 G22:G54">
      <formula1>1.5</formula1>
    </dataValidation>
    <dataValidation type="whole" operator="greaterThanOrEqual" allowBlank="1" showInputMessage="1" showErrorMessage="1" errorTitle="Numeric Value Required" error="Round to the nearest whole number.  Choose &quot;CANCEL&quot; to repopulate this cell." sqref="H22:H55 G10:G12 E22:F55 D10:D12">
      <formula1>0</formula1>
    </dataValidation>
    <dataValidation type="decimal" operator="lessThan" allowBlank="1" showInputMessage="1" showErrorMessage="1" errorTitle="Invalid Tax Rate" error="The entered rate is higher than the allowable rate.  Please review your entry.  _x000a__x000a_For example, A rate of 78.51 cents per $100 should be entered as &quot;0.7851&quot;._x000a_" sqref="G55">
      <formula1>1.5</formula1>
    </dataValidation>
    <dataValidation type="decimal" operator="lessThan" allowBlank="1" showInputMessage="1" showErrorMessage="1" errorTitle="Invalid Tax Rate" error="The entered rate is higher than the allowable rate.  Please review your entry.  _x000a__x000a_For example, A rate of 78.51 cents per $100 should be entered as &quot;0.7851&quot;." sqref="F12">
      <formula1>1</formula1>
    </dataValidation>
  </dataValidations>
  <pageMargins left="0.45" right="0.45" top="0.5" bottom="0.5" header="0.3" footer="0.3"/>
  <pageSetup scale="80"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3"/>
  <sheetViews>
    <sheetView showGridLines="0" showRowColHeaders="0" showZeros="0" workbookViewId="0">
      <selection activeCell="D8" sqref="D8"/>
    </sheetView>
  </sheetViews>
  <sheetFormatPr defaultRowHeight="15" outlineLevelCol="1" x14ac:dyDescent="0.25"/>
  <cols>
    <col min="1" max="1" width="2.140625" style="129" customWidth="1"/>
    <col min="2" max="2" width="3.7109375" style="129" customWidth="1"/>
    <col min="3" max="3" width="34.140625" style="129" customWidth="1"/>
    <col min="4" max="4" width="14.42578125" style="129" customWidth="1"/>
    <col min="5" max="5" width="10.28515625" style="129" customWidth="1"/>
    <col min="6" max="6" width="14.42578125" style="129" customWidth="1"/>
    <col min="7" max="7" width="12.140625" style="129" customWidth="1"/>
    <col min="8" max="8" width="24.85546875" style="129" customWidth="1"/>
    <col min="9" max="9" width="0.42578125" style="129" customWidth="1"/>
    <col min="10" max="11" width="9.140625" style="129"/>
    <col min="12" max="14" width="9.140625" style="129" hidden="1" customWidth="1" outlineLevel="1"/>
    <col min="15" max="15" width="9.140625" style="129" collapsed="1"/>
    <col min="16" max="17" width="9.140625" style="129"/>
  </cols>
  <sheetData>
    <row r="1" spans="1:11" s="29" customFormat="1" ht="15.95" customHeight="1" x14ac:dyDescent="0.25">
      <c r="A1" s="28"/>
      <c r="B1" s="126" t="str">
        <f>"County of:  " &amp;Selection!B11</f>
        <v xml:space="preserve">County of:  </v>
      </c>
      <c r="C1" s="127"/>
      <c r="D1" s="220"/>
      <c r="E1" s="128"/>
      <c r="H1" s="28"/>
    </row>
    <row r="2" spans="1:11" s="129" customFormat="1" ht="12" x14ac:dyDescent="0.2"/>
    <row r="3" spans="1:11" s="52" customFormat="1" ht="12" x14ac:dyDescent="0.2">
      <c r="A3" s="52" t="s">
        <v>82</v>
      </c>
      <c r="B3" s="50"/>
      <c r="C3" s="56" t="str">
        <f>'A. Update Year'!A5&amp;"  Special District Taxes Other Than for Schools---Continued from section E, page 4"</f>
        <v>2021-2022  Special District Taxes Other Than for Schools---Continued from section E, page 4</v>
      </c>
    </row>
    <row r="4" spans="1:11" s="129" customFormat="1" ht="6" customHeight="1" x14ac:dyDescent="0.2">
      <c r="A4" s="130"/>
      <c r="B4" s="130"/>
      <c r="C4" s="130"/>
      <c r="D4" s="130"/>
      <c r="E4" s="130"/>
      <c r="F4" s="130"/>
      <c r="G4" s="130"/>
      <c r="H4" s="130"/>
    </row>
    <row r="5" spans="1:11" s="52" customFormat="1" ht="19.5" customHeight="1" x14ac:dyDescent="0.2">
      <c r="A5" s="29"/>
      <c r="B5" s="41"/>
      <c r="C5" s="264" t="str">
        <f>"D"&amp;Selection!B11</f>
        <v>D</v>
      </c>
      <c r="G5" s="131"/>
      <c r="I5" s="29"/>
    </row>
    <row r="6" spans="1:11" s="52" customFormat="1" ht="12" x14ac:dyDescent="0.2">
      <c r="A6" s="29"/>
      <c r="B6" s="41"/>
      <c r="D6" s="132" t="s">
        <v>83</v>
      </c>
      <c r="E6" s="133" t="s">
        <v>84</v>
      </c>
      <c r="F6" s="133"/>
      <c r="G6" s="132" t="s">
        <v>85</v>
      </c>
      <c r="H6" s="132" t="s">
        <v>86</v>
      </c>
      <c r="I6" s="29"/>
    </row>
    <row r="7" spans="1:11" s="52" customFormat="1" ht="12.75" thickBot="1" x14ac:dyDescent="0.25">
      <c r="A7" s="29"/>
      <c r="B7" s="41"/>
      <c r="C7" s="129" t="s">
        <v>87</v>
      </c>
      <c r="D7" s="134" t="s">
        <v>88</v>
      </c>
      <c r="E7" s="135" t="str">
        <f>"January 1, "&amp;'A. Update Year'!A9</f>
        <v>January 1, 2021</v>
      </c>
      <c r="F7" s="135"/>
      <c r="G7" s="134" t="s">
        <v>89</v>
      </c>
      <c r="H7" s="134" t="s">
        <v>90</v>
      </c>
      <c r="I7" s="29"/>
    </row>
    <row r="8" spans="1:11" s="129" customFormat="1" ht="14.1" customHeight="1" thickBot="1" x14ac:dyDescent="0.25">
      <c r="A8" s="83"/>
      <c r="B8" s="136" t="s">
        <v>91</v>
      </c>
      <c r="C8" s="137" t="str">
        <f>IF(ISNA(HLOOKUP(C$5,'C.Districts'!$1:$144,36,FALSE)),"",(HLOOKUP(C$5,'C.Districts'!$1:$144,36,FALSE)))</f>
        <v/>
      </c>
      <c r="D8" s="42"/>
      <c r="E8" s="326"/>
      <c r="F8" s="326"/>
      <c r="G8" s="138"/>
      <c r="H8" s="47"/>
      <c r="I8" s="83"/>
      <c r="K8" s="139"/>
    </row>
    <row r="9" spans="1:11" s="129" customFormat="1" ht="14.1" customHeight="1" thickBot="1" x14ac:dyDescent="0.25">
      <c r="A9" s="83"/>
      <c r="B9" s="136" t="s">
        <v>92</v>
      </c>
      <c r="C9" s="137" t="str">
        <f>IF(ISNA(HLOOKUP(C$5,'C.Districts'!$1:$144,37,FALSE)),"",(HLOOKUP(C$5,'C.Districts'!$1:$144,37,FALSE)))</f>
        <v/>
      </c>
      <c r="D9" s="42"/>
      <c r="E9" s="326"/>
      <c r="F9" s="326"/>
      <c r="G9" s="138"/>
      <c r="H9" s="47"/>
      <c r="I9" s="83"/>
    </row>
    <row r="10" spans="1:11" s="129" customFormat="1" ht="14.1" customHeight="1" thickBot="1" x14ac:dyDescent="0.25">
      <c r="A10" s="83"/>
      <c r="B10" s="136" t="s">
        <v>93</v>
      </c>
      <c r="C10" s="137" t="str">
        <f>IF(ISNA(HLOOKUP(C$5,'C.Districts'!$1:$144,38,FALSE)),"",(HLOOKUP(C$5,'C.Districts'!$1:$144,38,FALSE)))</f>
        <v/>
      </c>
      <c r="D10" s="42"/>
      <c r="E10" s="326"/>
      <c r="F10" s="326"/>
      <c r="G10" s="138"/>
      <c r="H10" s="47"/>
      <c r="I10" s="83"/>
    </row>
    <row r="11" spans="1:11" s="129" customFormat="1" ht="14.1" customHeight="1" thickBot="1" x14ac:dyDescent="0.25">
      <c r="A11" s="83"/>
      <c r="B11" s="136" t="s">
        <v>94</v>
      </c>
      <c r="C11" s="137" t="str">
        <f>IF(ISNA(HLOOKUP(C$5,'C.Districts'!$1:$144,39,FALSE)),"",(HLOOKUP(C$5,'C.Districts'!$1:$144,39,FALSE)))</f>
        <v/>
      </c>
      <c r="D11" s="42"/>
      <c r="E11" s="326"/>
      <c r="F11" s="326"/>
      <c r="G11" s="138"/>
      <c r="H11" s="47"/>
      <c r="I11" s="83"/>
    </row>
    <row r="12" spans="1:11" s="129" customFormat="1" ht="14.1" customHeight="1" thickBot="1" x14ac:dyDescent="0.25">
      <c r="A12" s="83"/>
      <c r="B12" s="136" t="s">
        <v>95</v>
      </c>
      <c r="C12" s="137" t="str">
        <f>IF(ISNA(HLOOKUP(C$5,'C.Districts'!$1:$144,40,FALSE)),"",(HLOOKUP(C$5,'C.Districts'!$1:$144,40,FALSE)))</f>
        <v/>
      </c>
      <c r="D12" s="42"/>
      <c r="E12" s="326"/>
      <c r="F12" s="326"/>
      <c r="G12" s="138"/>
      <c r="H12" s="47"/>
      <c r="I12" s="83"/>
    </row>
    <row r="13" spans="1:11" s="129" customFormat="1" ht="14.1" customHeight="1" thickBot="1" x14ac:dyDescent="0.25">
      <c r="A13" s="83"/>
      <c r="B13" s="136" t="s">
        <v>96</v>
      </c>
      <c r="C13" s="137" t="str">
        <f>IF(ISNA(HLOOKUP(C$5,'C.Districts'!$1:$144,41,FALSE)),"",(HLOOKUP(C$5,'C.Districts'!$1:$144,41,FALSE)))</f>
        <v/>
      </c>
      <c r="D13" s="42"/>
      <c r="E13" s="326"/>
      <c r="F13" s="326"/>
      <c r="G13" s="138"/>
      <c r="H13" s="47"/>
      <c r="I13" s="83"/>
    </row>
    <row r="14" spans="1:11" s="129" customFormat="1" ht="14.1" customHeight="1" thickBot="1" x14ac:dyDescent="0.25">
      <c r="A14" s="83"/>
      <c r="B14" s="136" t="s">
        <v>97</v>
      </c>
      <c r="C14" s="137" t="str">
        <f>IF(ISNA(HLOOKUP(C$5,'C.Districts'!$1:$144,42,FALSE)),"",(HLOOKUP(C$5,'C.Districts'!$1:$144,42,FALSE)))</f>
        <v/>
      </c>
      <c r="D14" s="42"/>
      <c r="E14" s="326"/>
      <c r="F14" s="326"/>
      <c r="G14" s="138"/>
      <c r="H14" s="47"/>
      <c r="I14" s="83"/>
    </row>
    <row r="15" spans="1:11" s="129" customFormat="1" ht="14.1" customHeight="1" thickBot="1" x14ac:dyDescent="0.25">
      <c r="A15" s="83"/>
      <c r="B15" s="136" t="s">
        <v>98</v>
      </c>
      <c r="C15" s="137" t="str">
        <f>IF(ISNA(HLOOKUP(C$5,'C.Districts'!$1:$144,43,FALSE)),"",(HLOOKUP(C$5,'C.Districts'!$1:$144,43,FALSE)))</f>
        <v/>
      </c>
      <c r="D15" s="42"/>
      <c r="E15" s="326"/>
      <c r="F15" s="326"/>
      <c r="G15" s="138"/>
      <c r="H15" s="47"/>
      <c r="I15" s="83"/>
    </row>
    <row r="16" spans="1:11" s="129" customFormat="1" ht="14.1" customHeight="1" thickBot="1" x14ac:dyDescent="0.25">
      <c r="A16" s="83"/>
      <c r="B16" s="136" t="s">
        <v>99</v>
      </c>
      <c r="C16" s="137" t="str">
        <f>IF(ISNA(HLOOKUP(C$5,'C.Districts'!$1:$144,44,FALSE)),"",(HLOOKUP(C$5,'C.Districts'!$1:$144,44,FALSE)))</f>
        <v/>
      </c>
      <c r="D16" s="42"/>
      <c r="E16" s="326"/>
      <c r="F16" s="326"/>
      <c r="G16" s="138"/>
      <c r="H16" s="47"/>
      <c r="I16" s="83"/>
    </row>
    <row r="17" spans="1:14" s="129" customFormat="1" ht="14.1" customHeight="1" thickBot="1" x14ac:dyDescent="0.25">
      <c r="A17" s="83"/>
      <c r="B17" s="136" t="s">
        <v>100</v>
      </c>
      <c r="C17" s="137" t="str">
        <f>IF(ISNA(HLOOKUP(C$5,'C.Districts'!$1:$144,45,FALSE)),"",(HLOOKUP(C$5,'C.Districts'!$1:$144,45,FALSE)))</f>
        <v/>
      </c>
      <c r="D17" s="42"/>
      <c r="E17" s="326"/>
      <c r="F17" s="326"/>
      <c r="G17" s="138"/>
      <c r="H17" s="47"/>
      <c r="I17" s="83"/>
    </row>
    <row r="18" spans="1:14" s="129" customFormat="1" ht="14.1" customHeight="1" thickBot="1" x14ac:dyDescent="0.25">
      <c r="A18" s="83"/>
      <c r="B18" s="136" t="s">
        <v>101</v>
      </c>
      <c r="C18" s="137" t="str">
        <f>IF(ISNA(HLOOKUP(C$5,'C.Districts'!$1:$144,46,FALSE)),"",(HLOOKUP(C$5,'C.Districts'!$1:$144,46,FALSE)))</f>
        <v/>
      </c>
      <c r="D18" s="42"/>
      <c r="E18" s="326"/>
      <c r="F18" s="326"/>
      <c r="G18" s="138"/>
      <c r="H18" s="47"/>
      <c r="I18" s="83"/>
    </row>
    <row r="19" spans="1:14" s="129" customFormat="1" ht="14.1" customHeight="1" thickBot="1" x14ac:dyDescent="0.25">
      <c r="A19" s="83"/>
      <c r="B19" s="136" t="s">
        <v>102</v>
      </c>
      <c r="C19" s="137" t="str">
        <f>IF(ISNA(HLOOKUP(C$5,'C.Districts'!$1:$144,47,FALSE)),"",(HLOOKUP(C$5,'C.Districts'!$1:$144,47,FALSE)))</f>
        <v/>
      </c>
      <c r="D19" s="42"/>
      <c r="E19" s="326"/>
      <c r="F19" s="326"/>
      <c r="G19" s="138"/>
      <c r="H19" s="47"/>
      <c r="I19" s="83"/>
    </row>
    <row r="20" spans="1:14" s="129" customFormat="1" ht="14.1" customHeight="1" thickBot="1" x14ac:dyDescent="0.25">
      <c r="A20" s="83"/>
      <c r="B20" s="136" t="s">
        <v>103</v>
      </c>
      <c r="C20" s="137" t="str">
        <f>IF(ISNA(HLOOKUP(C$5,'C.Districts'!$1:$144,48,FALSE)),"",(HLOOKUP(C$5,'C.Districts'!$1:$144,48,FALSE)))</f>
        <v/>
      </c>
      <c r="D20" s="42"/>
      <c r="E20" s="326"/>
      <c r="F20" s="326"/>
      <c r="G20" s="138"/>
      <c r="H20" s="47"/>
      <c r="I20" s="83"/>
    </row>
    <row r="21" spans="1:14" s="129" customFormat="1" ht="14.1" customHeight="1" thickBot="1" x14ac:dyDescent="0.25">
      <c r="A21" s="83"/>
      <c r="B21" s="136" t="s">
        <v>104</v>
      </c>
      <c r="C21" s="137" t="str">
        <f>IF(ISNA(HLOOKUP(C$5,'C.Districts'!$1:$144,49,FALSE)),"",(HLOOKUP(C$5,'C.Districts'!$1:$144,49,FALSE)))</f>
        <v/>
      </c>
      <c r="D21" s="42"/>
      <c r="E21" s="326"/>
      <c r="F21" s="326"/>
      <c r="G21" s="138"/>
      <c r="H21" s="47"/>
      <c r="I21" s="83"/>
      <c r="L21" s="145"/>
      <c r="N21" s="145" t="s">
        <v>9237</v>
      </c>
    </row>
    <row r="22" spans="1:14" s="129" customFormat="1" ht="14.1" customHeight="1" thickBot="1" x14ac:dyDescent="0.25">
      <c r="A22" s="83"/>
      <c r="B22" s="136" t="s">
        <v>105</v>
      </c>
      <c r="C22" s="137" t="str">
        <f>IF(ISNA(HLOOKUP(C$5,'C.Districts'!$1:$144,50,FALSE)),"",(HLOOKUP(C$5,'C.Districts'!$1:$144,50,FALSE)))</f>
        <v/>
      </c>
      <c r="D22" s="42"/>
      <c r="E22" s="326"/>
      <c r="F22" s="326"/>
      <c r="G22" s="138"/>
      <c r="H22" s="47"/>
      <c r="I22" s="83"/>
    </row>
    <row r="23" spans="1:14" s="129" customFormat="1" ht="14.1" customHeight="1" thickBot="1" x14ac:dyDescent="0.25">
      <c r="A23" s="83"/>
      <c r="B23" s="136" t="s">
        <v>106</v>
      </c>
      <c r="C23" s="137" t="str">
        <f>IF(ISNA(HLOOKUP(C$5,'C.Districts'!$1:$144,51,FALSE)),"",(HLOOKUP(C$5,'C.Districts'!$1:$144,51,FALSE)))</f>
        <v/>
      </c>
      <c r="D23" s="42"/>
      <c r="E23" s="326"/>
      <c r="F23" s="326"/>
      <c r="G23" s="138"/>
      <c r="H23" s="47"/>
      <c r="I23" s="83"/>
    </row>
    <row r="24" spans="1:14" s="129" customFormat="1" ht="14.1" customHeight="1" thickBot="1" x14ac:dyDescent="0.25">
      <c r="A24" s="83"/>
      <c r="B24" s="136" t="s">
        <v>107</v>
      </c>
      <c r="C24" s="137" t="str">
        <f>IF(ISNA(HLOOKUP(C$5,'C.Districts'!$1:$144,52,FALSE)),"",(HLOOKUP(C$5,'C.Districts'!$1:$144,52,FALSE)))</f>
        <v/>
      </c>
      <c r="D24" s="42"/>
      <c r="E24" s="326"/>
      <c r="F24" s="326"/>
      <c r="G24" s="138"/>
      <c r="H24" s="47"/>
      <c r="I24" s="83"/>
    </row>
    <row r="25" spans="1:14" s="129" customFormat="1" ht="14.1" customHeight="1" thickBot="1" x14ac:dyDescent="0.25">
      <c r="A25" s="83"/>
      <c r="B25" s="136" t="s">
        <v>108</v>
      </c>
      <c r="C25" s="137" t="str">
        <f>IF(ISNA(HLOOKUP(C$5,'C.Districts'!$1:$144,53,FALSE)),"",(HLOOKUP(C$5,'C.Districts'!$1:$144,53,FALSE)))</f>
        <v/>
      </c>
      <c r="D25" s="42"/>
      <c r="E25" s="326"/>
      <c r="F25" s="326"/>
      <c r="G25" s="138"/>
      <c r="H25" s="47"/>
      <c r="I25" s="83"/>
    </row>
    <row r="26" spans="1:14" s="129" customFormat="1" ht="14.1" customHeight="1" thickBot="1" x14ac:dyDescent="0.25">
      <c r="A26" s="83"/>
      <c r="B26" s="136" t="s">
        <v>109</v>
      </c>
      <c r="C26" s="137" t="str">
        <f>IF(ISNA(HLOOKUP(C$5,'C.Districts'!$1:$144,54,FALSE)),"",(HLOOKUP(C$5,'C.Districts'!$1:$144,54,FALSE)))</f>
        <v/>
      </c>
      <c r="D26" s="42"/>
      <c r="E26" s="326"/>
      <c r="F26" s="326"/>
      <c r="G26" s="138"/>
      <c r="H26" s="47"/>
      <c r="I26" s="83"/>
    </row>
    <row r="27" spans="1:14" s="129" customFormat="1" ht="14.1" customHeight="1" thickBot="1" x14ac:dyDescent="0.25">
      <c r="A27" s="83"/>
      <c r="B27" s="136" t="s">
        <v>110</v>
      </c>
      <c r="C27" s="137" t="str">
        <f>IF(ISNA(HLOOKUP(C$5,'C.Districts'!$1:$144,55,FALSE)),"",(HLOOKUP(C$5,'C.Districts'!$1:$144,55,FALSE)))</f>
        <v/>
      </c>
      <c r="D27" s="42"/>
      <c r="E27" s="326"/>
      <c r="F27" s="326"/>
      <c r="G27" s="138"/>
      <c r="H27" s="47"/>
      <c r="I27" s="83"/>
    </row>
    <row r="28" spans="1:14" s="129" customFormat="1" ht="14.1" customHeight="1" thickBot="1" x14ac:dyDescent="0.25">
      <c r="A28" s="83"/>
      <c r="B28" s="136" t="s">
        <v>111</v>
      </c>
      <c r="C28" s="137" t="str">
        <f>IF(ISNA(HLOOKUP(C$5,'C.Districts'!$1:$144,56,FALSE)),"",(HLOOKUP(C$5,'C.Districts'!$1:$144,56,FALSE)))</f>
        <v/>
      </c>
      <c r="D28" s="42"/>
      <c r="E28" s="326"/>
      <c r="F28" s="326"/>
      <c r="G28" s="138"/>
      <c r="H28" s="47"/>
      <c r="I28" s="83"/>
    </row>
    <row r="29" spans="1:14" s="129" customFormat="1" ht="14.1" customHeight="1" thickBot="1" x14ac:dyDescent="0.25">
      <c r="A29" s="83"/>
      <c r="B29" s="136" t="s">
        <v>112</v>
      </c>
      <c r="C29" s="137" t="str">
        <f>IF(ISNA(HLOOKUP(C$5,'C.Districts'!$1:$144,57,FALSE)),"",(HLOOKUP(C$5,'C.Districts'!$1:$144,57,FALSE)))</f>
        <v/>
      </c>
      <c r="D29" s="42"/>
      <c r="E29" s="326"/>
      <c r="F29" s="326"/>
      <c r="G29" s="138"/>
      <c r="H29" s="47"/>
      <c r="I29" s="83"/>
    </row>
    <row r="30" spans="1:14" s="129" customFormat="1" ht="14.1" customHeight="1" thickBot="1" x14ac:dyDescent="0.25">
      <c r="A30" s="83"/>
      <c r="B30" s="136" t="s">
        <v>113</v>
      </c>
      <c r="C30" s="137" t="str">
        <f>IF(ISNA(HLOOKUP(C$5,'C.Districts'!$1:$144,58,FALSE)),"",(HLOOKUP(C$5,'C.Districts'!$1:$144,58,FALSE)))</f>
        <v/>
      </c>
      <c r="D30" s="42"/>
      <c r="E30" s="326"/>
      <c r="F30" s="326"/>
      <c r="G30" s="138"/>
      <c r="H30" s="47"/>
      <c r="I30" s="83"/>
    </row>
    <row r="31" spans="1:14" s="129" customFormat="1" ht="14.1" customHeight="1" thickBot="1" x14ac:dyDescent="0.25">
      <c r="A31" s="83"/>
      <c r="B31" s="136" t="s">
        <v>114</v>
      </c>
      <c r="C31" s="137" t="str">
        <f>IF(ISNA(HLOOKUP(C$5,'C.Districts'!$1:$144,59,FALSE)),"",(HLOOKUP(C$5,'C.Districts'!$1:$144,59,FALSE)))</f>
        <v/>
      </c>
      <c r="D31" s="42"/>
      <c r="E31" s="326"/>
      <c r="F31" s="326"/>
      <c r="G31" s="138"/>
      <c r="H31" s="47"/>
      <c r="I31" s="83"/>
    </row>
    <row r="32" spans="1:14" s="129" customFormat="1" ht="14.1" customHeight="1" thickBot="1" x14ac:dyDescent="0.25">
      <c r="A32" s="83"/>
      <c r="B32" s="136" t="s">
        <v>115</v>
      </c>
      <c r="C32" s="137" t="str">
        <f>IF(ISNA(HLOOKUP(C$5,'C.Districts'!$1:$144,60,FALSE)),"",(HLOOKUP(C$5,'C.Districts'!$1:$144,60,FALSE)))</f>
        <v/>
      </c>
      <c r="D32" s="42"/>
      <c r="E32" s="326"/>
      <c r="F32" s="326"/>
      <c r="G32" s="138"/>
      <c r="H32" s="47"/>
      <c r="I32" s="83"/>
    </row>
    <row r="33" spans="1:9" s="129" customFormat="1" ht="14.1" customHeight="1" thickBot="1" x14ac:dyDescent="0.25">
      <c r="A33" s="83"/>
      <c r="B33" s="136" t="s">
        <v>116</v>
      </c>
      <c r="C33" s="137" t="str">
        <f>IF(ISNA(HLOOKUP(C$5,'C.Districts'!$1:$144,61,FALSE)),"",(HLOOKUP(C$5,'C.Districts'!$1:$144,61,FALSE)))</f>
        <v/>
      </c>
      <c r="D33" s="42"/>
      <c r="E33" s="326"/>
      <c r="F33" s="326"/>
      <c r="G33" s="138"/>
      <c r="H33" s="47"/>
      <c r="I33" s="83"/>
    </row>
    <row r="34" spans="1:9" s="129" customFormat="1" ht="14.1" customHeight="1" thickBot="1" x14ac:dyDescent="0.25">
      <c r="A34" s="83"/>
      <c r="B34" s="136" t="s">
        <v>117</v>
      </c>
      <c r="C34" s="137" t="str">
        <f>IF(ISNA(HLOOKUP(C$5,'C.Districts'!$1:$144,62,FALSE)),"",(HLOOKUP(C$5,'C.Districts'!$1:$144,62,FALSE)))</f>
        <v/>
      </c>
      <c r="D34" s="42"/>
      <c r="E34" s="326"/>
      <c r="F34" s="326"/>
      <c r="G34" s="138"/>
      <c r="H34" s="47"/>
      <c r="I34" s="83"/>
    </row>
    <row r="35" spans="1:9" s="129" customFormat="1" ht="14.1" customHeight="1" thickBot="1" x14ac:dyDescent="0.25">
      <c r="A35" s="83"/>
      <c r="B35" s="67" t="s">
        <v>118</v>
      </c>
      <c r="C35" s="140" t="s">
        <v>119</v>
      </c>
      <c r="D35" s="141"/>
      <c r="E35" s="330">
        <f>SUM(E8:E34)+SUM('Page 4'!E22:E54)</f>
        <v>0</v>
      </c>
      <c r="F35" s="331"/>
      <c r="G35" s="142"/>
      <c r="H35" s="46">
        <f>SUM(H8:H34)+SUM('Page 4'!H22:H54)</f>
        <v>0</v>
      </c>
      <c r="I35" s="83"/>
    </row>
    <row r="36" spans="1:9" s="129" customFormat="1" ht="9.9499999999999993" customHeight="1" thickBot="1" x14ac:dyDescent="0.25">
      <c r="A36" s="77"/>
      <c r="B36" s="143"/>
      <c r="C36" s="77"/>
      <c r="D36" s="77"/>
      <c r="E36" s="77"/>
      <c r="F36" s="77"/>
      <c r="G36" s="77"/>
      <c r="H36" s="77"/>
    </row>
    <row r="37" spans="1:9" s="129" customFormat="1" ht="12" x14ac:dyDescent="0.2">
      <c r="B37" s="70"/>
    </row>
    <row r="38" spans="1:9" s="129" customFormat="1" ht="12" x14ac:dyDescent="0.2">
      <c r="A38" s="63" t="str">
        <f>'Page 2'!A47</f>
        <v>TR-1-21</v>
      </c>
      <c r="B38" s="70"/>
      <c r="H38" s="50" t="s">
        <v>120</v>
      </c>
    </row>
    <row r="39" spans="1:9" s="129" customFormat="1" ht="12" x14ac:dyDescent="0.2">
      <c r="B39" s="70"/>
    </row>
    <row r="40" spans="1:9" s="129" customFormat="1" ht="12" x14ac:dyDescent="0.2">
      <c r="B40" s="70"/>
    </row>
    <row r="41" spans="1:9" s="129" customFormat="1" ht="12" x14ac:dyDescent="0.2">
      <c r="A41" s="144"/>
      <c r="B41" s="70"/>
    </row>
    <row r="42" spans="1:9" s="129" customFormat="1" ht="12" x14ac:dyDescent="0.2">
      <c r="B42" s="70"/>
    </row>
    <row r="43" spans="1:9" s="129" customFormat="1" ht="12" x14ac:dyDescent="0.2"/>
    <row r="44" spans="1:9" s="129" customFormat="1" ht="12" x14ac:dyDescent="0.2"/>
    <row r="45" spans="1:9" s="129" customFormat="1" ht="12" x14ac:dyDescent="0.2"/>
    <row r="46" spans="1:9" s="129" customFormat="1" ht="12" x14ac:dyDescent="0.2"/>
    <row r="47" spans="1:9" s="129" customFormat="1" ht="12" x14ac:dyDescent="0.2"/>
    <row r="48" spans="1:9" s="129" customFormat="1" ht="12" x14ac:dyDescent="0.2"/>
    <row r="49" s="129" customFormat="1" ht="12" x14ac:dyDescent="0.2"/>
    <row r="50" s="129" customFormat="1" ht="12" x14ac:dyDescent="0.2"/>
    <row r="51" s="129" customFormat="1" ht="12" x14ac:dyDescent="0.2"/>
    <row r="52" s="129" customFormat="1" ht="12" x14ac:dyDescent="0.2"/>
    <row r="53" s="129" customFormat="1" ht="12" x14ac:dyDescent="0.2"/>
    <row r="54" s="129" customFormat="1" ht="12" x14ac:dyDescent="0.2"/>
    <row r="55" s="129" customFormat="1" ht="12" x14ac:dyDescent="0.2"/>
    <row r="56" s="129" customFormat="1" ht="12" x14ac:dyDescent="0.2"/>
    <row r="57" s="129" customFormat="1" ht="12" x14ac:dyDescent="0.2"/>
    <row r="58" s="129" customFormat="1" ht="12" x14ac:dyDescent="0.2"/>
    <row r="59" s="129" customFormat="1" ht="12" x14ac:dyDescent="0.2"/>
    <row r="60" s="129" customFormat="1" ht="12" x14ac:dyDescent="0.2"/>
    <row r="61" s="129" customFormat="1" ht="12" x14ac:dyDescent="0.2"/>
    <row r="62" s="129" customFormat="1" ht="12" x14ac:dyDescent="0.2"/>
    <row r="63" s="129" customFormat="1" ht="12" x14ac:dyDescent="0.2"/>
    <row r="64" s="129" customFormat="1" ht="12" x14ac:dyDescent="0.2"/>
    <row r="65" s="129" customFormat="1" ht="12" x14ac:dyDescent="0.2"/>
    <row r="66" s="129" customFormat="1" ht="12" x14ac:dyDescent="0.2"/>
    <row r="67" s="129" customFormat="1" ht="12" x14ac:dyDescent="0.2"/>
    <row r="68" s="129" customFormat="1" ht="12" x14ac:dyDescent="0.2"/>
    <row r="69" s="129" customFormat="1" ht="12" x14ac:dyDescent="0.2"/>
    <row r="70" s="129" customFormat="1" ht="12" x14ac:dyDescent="0.2"/>
    <row r="71" s="129" customFormat="1" ht="12" x14ac:dyDescent="0.2"/>
    <row r="72" s="129" customFormat="1" ht="12" x14ac:dyDescent="0.2"/>
    <row r="73" s="129" customFormat="1" ht="12" x14ac:dyDescent="0.2"/>
    <row r="74" s="129" customFormat="1" ht="12" x14ac:dyDescent="0.2"/>
    <row r="75" s="129" customFormat="1" ht="12" x14ac:dyDescent="0.2"/>
    <row r="76" s="129" customFormat="1" ht="12" x14ac:dyDescent="0.2"/>
    <row r="77" s="129" customFormat="1" ht="12" x14ac:dyDescent="0.2"/>
    <row r="78" s="129" customFormat="1" ht="12" x14ac:dyDescent="0.2"/>
    <row r="79" s="129" customFormat="1" ht="12" x14ac:dyDescent="0.2"/>
    <row r="80" s="129" customFormat="1" ht="12" x14ac:dyDescent="0.2"/>
    <row r="81" s="129" customFormat="1" ht="12" x14ac:dyDescent="0.2"/>
    <row r="82" s="129" customFormat="1" ht="12" x14ac:dyDescent="0.2"/>
    <row r="83" s="129" customFormat="1" ht="12" x14ac:dyDescent="0.2"/>
    <row r="84" s="129" customFormat="1" ht="12" x14ac:dyDescent="0.2"/>
    <row r="85" s="129" customFormat="1" ht="12" x14ac:dyDescent="0.2"/>
    <row r="86" s="129" customFormat="1" ht="12" x14ac:dyDescent="0.2"/>
    <row r="87" s="129" customFormat="1" ht="12" x14ac:dyDescent="0.2"/>
    <row r="88" s="129" customFormat="1" ht="12" x14ac:dyDescent="0.2"/>
    <row r="89" s="129" customFormat="1" ht="12" x14ac:dyDescent="0.2"/>
    <row r="90" s="129" customFormat="1" ht="12" x14ac:dyDescent="0.2"/>
    <row r="91" s="129" customFormat="1" ht="12" x14ac:dyDescent="0.2"/>
    <row r="92" s="129" customFormat="1" ht="12" x14ac:dyDescent="0.2"/>
    <row r="93" s="129" customFormat="1" ht="12" x14ac:dyDescent="0.2"/>
  </sheetData>
  <sheetProtection password="C58F" sheet="1" objects="1" scenarios="1"/>
  <mergeCells count="28">
    <mergeCell ref="E32:F32"/>
    <mergeCell ref="E33:F33"/>
    <mergeCell ref="E34:F34"/>
    <mergeCell ref="E35:F35"/>
    <mergeCell ref="E26:F26"/>
    <mergeCell ref="E27:F27"/>
    <mergeCell ref="E28:F28"/>
    <mergeCell ref="E29:F29"/>
    <mergeCell ref="E30:F30"/>
    <mergeCell ref="E31:F31"/>
    <mergeCell ref="E25:F25"/>
    <mergeCell ref="E14:F14"/>
    <mergeCell ref="E15:F15"/>
    <mergeCell ref="E16:F16"/>
    <mergeCell ref="E17:F17"/>
    <mergeCell ref="E18:F18"/>
    <mergeCell ref="E19:F19"/>
    <mergeCell ref="E20:F20"/>
    <mergeCell ref="E21:F21"/>
    <mergeCell ref="E22:F22"/>
    <mergeCell ref="E23:F23"/>
    <mergeCell ref="E24:F24"/>
    <mergeCell ref="E13:F13"/>
    <mergeCell ref="E8:F8"/>
    <mergeCell ref="E9:F9"/>
    <mergeCell ref="E10:F10"/>
    <mergeCell ref="E11:F11"/>
    <mergeCell ref="E12:F12"/>
  </mergeCells>
  <conditionalFormatting sqref="R1:XFD93">
    <cfRule type="expression" dxfId="55" priority="19">
      <formula>CELL("protect", INDIRECT(ADDRESS(ROW(),COLUMN())))=1</formula>
    </cfRule>
  </conditionalFormatting>
  <conditionalFormatting sqref="A2:Q4 A36:Q1048576 H9:Q20 H8:J8 L8:Q8 A1 C1:Q1 A6:Q7 A5:B5 D5:Q5 A35:E35 G35:Q35 H22:Q34 H21:K21 M21 A8:F34 O21:Q21">
    <cfRule type="expression" dxfId="54" priority="12">
      <formula>CELL("protect", INDIRECT(ADDRESS(ROW(),COLUMN())))=1</formula>
    </cfRule>
  </conditionalFormatting>
  <conditionalFormatting sqref="D35:E35 G35:H35">
    <cfRule type="expression" dxfId="53" priority="11">
      <formula>CELL("protect", INDIRECT(ADDRESS(ROW(),COLUMN())))=1</formula>
    </cfRule>
  </conditionalFormatting>
  <conditionalFormatting sqref="E35">
    <cfRule type="expression" dxfId="52" priority="8">
      <formula>"Please enter a numeric value, no higher than 1.5000.  Choose ""CANCEL"" to repopulate this cell."</formula>
    </cfRule>
    <cfRule type="expression" dxfId="51" priority="10">
      <formula>CELL("protect", INDIRECT(ADDRESS(ROW(),COLUMN())))=1</formula>
    </cfRule>
  </conditionalFormatting>
  <conditionalFormatting sqref="H35">
    <cfRule type="expression" dxfId="50" priority="9">
      <formula>CELL("protect", INDIRECT(ADDRESS(ROW(),COLUMN())))=1</formula>
    </cfRule>
  </conditionalFormatting>
  <conditionalFormatting sqref="G8:G34">
    <cfRule type="expression" dxfId="49" priority="7">
      <formula>CELL("protect", INDIRECT(ADDRESS(ROW(),COLUMN())))=1</formula>
    </cfRule>
  </conditionalFormatting>
  <conditionalFormatting sqref="K8">
    <cfRule type="expression" dxfId="48" priority="6">
      <formula>CELL("protect", INDIRECT(ADDRESS(ROW(),COLUMN())))=1</formula>
    </cfRule>
  </conditionalFormatting>
  <conditionalFormatting sqref="B1">
    <cfRule type="expression" dxfId="47" priority="5">
      <formula>CELL("protect", INDIRECT(ADDRESS(ROW(),COLUMN())))=1</formula>
    </cfRule>
  </conditionalFormatting>
  <conditionalFormatting sqref="C5">
    <cfRule type="expression" dxfId="46" priority="3">
      <formula>CELL("protect", INDIRECT(ADDRESS(ROW(),COLUMN())))=1</formula>
    </cfRule>
  </conditionalFormatting>
  <conditionalFormatting sqref="L21">
    <cfRule type="expression" dxfId="45" priority="2">
      <formula>CELL("protect", INDIRECT(ADDRESS(ROW(),COLUMN())))=1</formula>
    </cfRule>
  </conditionalFormatting>
  <conditionalFormatting sqref="N21">
    <cfRule type="expression" dxfId="44" priority="1">
      <formula>CELL("protect", INDIRECT(ADDRESS(ROW(),COLUMN())))=1</formula>
    </cfRule>
  </conditionalFormatting>
  <dataValidations count="3">
    <dataValidation type="decimal" operator="lessThanOrEqual" allowBlank="1" showInputMessage="1" showErrorMessage="1" error="Please enter a numeric value, no higher than 1.5000.  Choose &quot;CANCEL&quot; to repopulate this cell._x000a__x000a_For example, A rate of 78.51 cents per $100 should be entered as &quot;0.7851&quot;." sqref="G8:G34">
      <formula1>1.5</formula1>
    </dataValidation>
    <dataValidation type="whole" operator="greaterThanOrEqual" allowBlank="1" showInputMessage="1" showErrorMessage="1" errorTitle="Numeric Value Required" error="Round to the nearest whole number.  Choose &quot;CANCEL&quot; to repopulate this cell." sqref="H8:H35 E8:E35 F8:F34">
      <formula1>0</formula1>
    </dataValidation>
    <dataValidation type="decimal" operator="lessThanOrEqual" allowBlank="1" showInputMessage="1" showErrorMessage="1" sqref="G35">
      <formula1>1</formula1>
    </dataValidation>
  </dataValidations>
  <pageMargins left="0.3" right="0.23" top="0.5" bottom="0.5" header="0.3" footer="0.3"/>
  <pageSetup scale="85" orientation="portrait" r:id="rId1"/>
  <ignoredErrors>
    <ignoredError sqref="B7:B35"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
  <sheetViews>
    <sheetView showGridLines="0" showRowColHeaders="0" showZeros="0" zoomScale="106" zoomScaleNormal="106" workbookViewId="0">
      <selection activeCell="G22" sqref="G22:H22"/>
    </sheetView>
  </sheetViews>
  <sheetFormatPr defaultRowHeight="15" outlineLevelCol="1" x14ac:dyDescent="0.25"/>
  <cols>
    <col min="1" max="2" width="2.7109375" style="52" customWidth="1"/>
    <col min="3" max="3" width="34.42578125" style="52" customWidth="1"/>
    <col min="4" max="4" width="16.85546875" style="52" customWidth="1"/>
    <col min="5" max="5" width="20.140625" style="52" customWidth="1"/>
    <col min="6" max="6" width="7" style="52" customWidth="1"/>
    <col min="7" max="7" width="13.28515625" style="52" customWidth="1"/>
    <col min="8" max="8" width="6.28515625" style="52" customWidth="1"/>
    <col min="9" max="9" width="14.85546875" style="52" customWidth="1"/>
    <col min="10" max="10" width="12" style="52" customWidth="1"/>
    <col min="11" max="11" width="4.7109375" style="52" customWidth="1"/>
    <col min="12" max="15" width="9.140625" style="52" hidden="1" customWidth="1" outlineLevel="1"/>
    <col min="16" max="16" width="9.140625" style="52" collapsed="1"/>
    <col min="17" max="32" width="9.140625" style="52"/>
  </cols>
  <sheetData>
    <row r="1" spans="1:32" x14ac:dyDescent="0.25">
      <c r="A1" s="28"/>
      <c r="B1" s="126" t="str">
        <f>"County of:  " &amp;Selection!B11</f>
        <v xml:space="preserve">County of:  </v>
      </c>
      <c r="C1" s="127"/>
      <c r="D1" s="220"/>
      <c r="E1" s="128"/>
      <c r="F1" s="29"/>
      <c r="G1" s="28"/>
      <c r="H1" s="29"/>
      <c r="I1" s="29"/>
      <c r="J1" s="29"/>
      <c r="K1" s="29"/>
      <c r="L1" s="29"/>
      <c r="M1" s="29"/>
      <c r="N1" s="29"/>
      <c r="O1" s="29"/>
      <c r="P1" s="29"/>
      <c r="Q1" s="29"/>
      <c r="R1" s="29"/>
      <c r="S1" s="29"/>
      <c r="T1" s="29"/>
      <c r="U1" s="29"/>
      <c r="V1" s="29"/>
      <c r="W1" s="29"/>
      <c r="X1" s="29"/>
      <c r="Y1" s="29"/>
      <c r="Z1" s="29"/>
      <c r="AA1" s="29"/>
      <c r="AB1" s="29"/>
      <c r="AC1" s="29"/>
      <c r="AD1" s="29"/>
      <c r="AE1" s="29"/>
      <c r="AF1" s="29"/>
    </row>
    <row r="2" spans="1:32" x14ac:dyDescent="0.25">
      <c r="M2" s="52" t="s">
        <v>68</v>
      </c>
    </row>
    <row r="3" spans="1:32" ht="15" customHeight="1" x14ac:dyDescent="0.25">
      <c r="C3" s="338" t="s">
        <v>224</v>
      </c>
      <c r="D3" s="324"/>
      <c r="E3" s="324"/>
      <c r="F3" s="324"/>
      <c r="G3" s="324"/>
      <c r="H3" s="324"/>
      <c r="I3" s="324"/>
      <c r="M3" s="52" t="s">
        <v>9361</v>
      </c>
    </row>
    <row r="4" spans="1:32" x14ac:dyDescent="0.25">
      <c r="C4" s="324"/>
      <c r="D4" s="324"/>
      <c r="E4" s="324"/>
      <c r="F4" s="324"/>
      <c r="G4" s="324"/>
      <c r="H4" s="324"/>
      <c r="I4" s="324"/>
      <c r="M4" s="52" t="s">
        <v>9362</v>
      </c>
    </row>
    <row r="5" spans="1:32" ht="15.75" x14ac:dyDescent="0.25">
      <c r="C5" s="339" t="s">
        <v>225</v>
      </c>
      <c r="D5" s="339"/>
      <c r="E5" s="339"/>
      <c r="F5" s="339"/>
      <c r="G5" s="339"/>
      <c r="H5" s="339"/>
      <c r="I5" s="339"/>
    </row>
    <row r="6" spans="1:32" x14ac:dyDescent="0.25">
      <c r="A6" s="202"/>
      <c r="B6" s="202"/>
      <c r="C6" s="203"/>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row>
    <row r="7" spans="1:32" x14ac:dyDescent="0.25">
      <c r="A7" s="202"/>
      <c r="B7" s="202"/>
      <c r="C7" s="203"/>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row>
    <row r="8" spans="1:32" x14ac:dyDescent="0.25">
      <c r="A8" s="202"/>
      <c r="B8" s="202"/>
      <c r="C8" s="203"/>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row>
    <row r="9" spans="1:32" x14ac:dyDescent="0.25">
      <c r="A9" s="202"/>
      <c r="B9" s="202"/>
      <c r="C9" s="203"/>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row>
    <row r="10" spans="1:32" x14ac:dyDescent="0.25">
      <c r="C10" s="340" t="s">
        <v>2322</v>
      </c>
      <c r="D10" s="340"/>
      <c r="E10" s="340"/>
      <c r="F10" s="340"/>
      <c r="G10" s="340"/>
      <c r="H10" s="340"/>
      <c r="I10" s="340"/>
      <c r="J10" s="340"/>
    </row>
    <row r="11" spans="1:32" x14ac:dyDescent="0.25">
      <c r="A11" s="204"/>
      <c r="B11" s="204"/>
      <c r="C11" s="341"/>
      <c r="D11" s="341"/>
      <c r="E11" s="341"/>
      <c r="F11" s="341"/>
      <c r="G11" s="341"/>
      <c r="H11" s="341"/>
      <c r="I11" s="341"/>
      <c r="J11" s="341"/>
      <c r="K11" s="205"/>
      <c r="L11" s="205"/>
      <c r="M11" s="205"/>
      <c r="N11" s="205"/>
      <c r="O11" s="205"/>
      <c r="P11" s="205"/>
      <c r="Q11" s="205"/>
      <c r="R11" s="205"/>
      <c r="S11" s="205"/>
      <c r="T11" s="205"/>
      <c r="U11" s="205"/>
      <c r="V11" s="205"/>
      <c r="W11" s="205"/>
      <c r="X11" s="205"/>
      <c r="Y11" s="205"/>
      <c r="Z11" s="205"/>
      <c r="AA11" s="205"/>
      <c r="AB11" s="205"/>
      <c r="AC11" s="205"/>
      <c r="AD11" s="205"/>
      <c r="AE11" s="205"/>
      <c r="AF11" s="205"/>
    </row>
    <row r="12" spans="1:32" x14ac:dyDescent="0.25">
      <c r="A12" s="179"/>
      <c r="B12" s="179"/>
      <c r="C12" s="179"/>
      <c r="D12" s="179"/>
      <c r="E12" s="179"/>
      <c r="F12" s="179"/>
      <c r="G12" s="179"/>
      <c r="H12" s="179"/>
      <c r="I12" s="179"/>
      <c r="J12" s="179"/>
      <c r="K12" s="205"/>
      <c r="L12" s="205"/>
      <c r="M12" s="205"/>
      <c r="N12" s="205"/>
      <c r="O12" s="205"/>
      <c r="P12" s="205"/>
      <c r="Q12" s="205"/>
      <c r="R12" s="205"/>
      <c r="S12" s="205"/>
      <c r="T12" s="205"/>
      <c r="U12" s="205"/>
      <c r="V12" s="205"/>
      <c r="W12" s="205"/>
      <c r="X12" s="205"/>
      <c r="Y12" s="205"/>
      <c r="Z12" s="205"/>
      <c r="AA12" s="205"/>
      <c r="AB12" s="205"/>
      <c r="AC12" s="205"/>
      <c r="AD12" s="205"/>
      <c r="AE12" s="205"/>
      <c r="AF12" s="205"/>
    </row>
    <row r="13" spans="1:32" ht="15.75" x14ac:dyDescent="0.25">
      <c r="A13" s="179"/>
      <c r="B13" s="179"/>
      <c r="C13" s="206" t="s">
        <v>226</v>
      </c>
      <c r="D13" s="206"/>
      <c r="E13" s="206"/>
      <c r="F13" s="206"/>
      <c r="G13" s="179"/>
      <c r="H13" s="179"/>
      <c r="I13" s="179"/>
      <c r="J13" s="179"/>
      <c r="K13" s="205"/>
      <c r="L13" s="205"/>
      <c r="M13" s="205"/>
      <c r="N13" s="205"/>
      <c r="O13" s="205"/>
      <c r="P13" s="205"/>
      <c r="Q13" s="205"/>
      <c r="R13" s="205"/>
      <c r="S13" s="205"/>
      <c r="T13" s="205"/>
      <c r="U13" s="205"/>
      <c r="V13" s="205"/>
      <c r="W13" s="205"/>
      <c r="X13" s="205"/>
      <c r="Y13" s="205"/>
      <c r="Z13" s="205"/>
      <c r="AA13" s="205"/>
      <c r="AB13" s="205"/>
      <c r="AC13" s="205"/>
      <c r="AD13" s="205"/>
      <c r="AE13" s="205"/>
      <c r="AF13" s="205"/>
    </row>
    <row r="14" spans="1:32" ht="15.75" x14ac:dyDescent="0.25">
      <c r="A14" s="179"/>
      <c r="B14" s="179"/>
      <c r="C14" s="206"/>
      <c r="D14" s="206"/>
      <c r="E14" s="206"/>
      <c r="F14" s="206"/>
      <c r="G14" s="179"/>
      <c r="H14" s="179"/>
      <c r="I14" s="179"/>
      <c r="J14" s="179"/>
      <c r="K14" s="205"/>
      <c r="L14" s="205"/>
      <c r="M14" s="205"/>
      <c r="N14" s="205"/>
      <c r="O14" s="205"/>
      <c r="P14" s="205"/>
      <c r="Q14" s="205"/>
      <c r="R14" s="205"/>
      <c r="S14" s="205"/>
      <c r="T14" s="205"/>
      <c r="U14" s="205"/>
      <c r="V14" s="205"/>
      <c r="W14" s="205"/>
      <c r="X14" s="205"/>
      <c r="Y14" s="205"/>
      <c r="Z14" s="205"/>
      <c r="AA14" s="205"/>
      <c r="AB14" s="205"/>
      <c r="AC14" s="205"/>
      <c r="AD14" s="205"/>
      <c r="AE14" s="205"/>
      <c r="AF14" s="205"/>
    </row>
    <row r="15" spans="1:32" x14ac:dyDescent="0.25">
      <c r="A15" s="179"/>
      <c r="B15" s="179"/>
      <c r="C15" s="179"/>
      <c r="D15" s="179"/>
      <c r="E15" s="179"/>
      <c r="F15" s="179"/>
      <c r="G15" s="179"/>
      <c r="H15" s="179"/>
      <c r="I15" s="179"/>
      <c r="J15" s="179"/>
      <c r="K15" s="205"/>
      <c r="L15" s="205"/>
      <c r="M15" s="205"/>
      <c r="N15" s="205"/>
      <c r="O15" s="205"/>
      <c r="P15" s="205"/>
      <c r="Q15" s="205"/>
      <c r="R15" s="205"/>
      <c r="S15" s="205"/>
      <c r="T15" s="205"/>
      <c r="U15" s="205"/>
      <c r="V15" s="205"/>
      <c r="W15" s="205"/>
      <c r="X15" s="205"/>
      <c r="Y15" s="205"/>
      <c r="Z15" s="205"/>
      <c r="AA15" s="205"/>
      <c r="AB15" s="205"/>
      <c r="AC15" s="205"/>
      <c r="AD15" s="205"/>
      <c r="AE15" s="205"/>
      <c r="AF15" s="205"/>
    </row>
    <row r="16" spans="1:32" x14ac:dyDescent="0.25">
      <c r="A16" s="179"/>
      <c r="B16" s="179"/>
      <c r="C16" s="179"/>
      <c r="D16" s="179"/>
      <c r="E16" s="179"/>
      <c r="F16" s="179"/>
      <c r="G16" s="179"/>
      <c r="H16" s="179"/>
      <c r="I16" s="179"/>
      <c r="J16" s="179"/>
      <c r="K16" s="205"/>
      <c r="L16" s="205"/>
      <c r="M16" s="205"/>
      <c r="N16" s="205"/>
      <c r="O16" s="205"/>
      <c r="P16" s="205"/>
      <c r="Q16" s="205"/>
      <c r="R16" s="205"/>
      <c r="S16" s="205"/>
      <c r="T16" s="205"/>
      <c r="U16" s="205"/>
      <c r="V16" s="205"/>
      <c r="W16" s="205"/>
      <c r="X16" s="205"/>
      <c r="Y16" s="205"/>
      <c r="Z16" s="205"/>
      <c r="AA16" s="205"/>
      <c r="AB16" s="205"/>
      <c r="AC16" s="205"/>
      <c r="AD16" s="205"/>
      <c r="AE16" s="205"/>
      <c r="AF16" s="205"/>
    </row>
    <row r="17" spans="1:32" x14ac:dyDescent="0.25">
      <c r="A17" s="52" t="s">
        <v>227</v>
      </c>
      <c r="B17" s="179"/>
      <c r="C17" s="163" t="s">
        <v>228</v>
      </c>
      <c r="K17" s="205"/>
      <c r="L17" s="205"/>
      <c r="M17" s="205"/>
      <c r="N17" s="205"/>
      <c r="O17" s="205"/>
      <c r="P17" s="205"/>
      <c r="Q17" s="205"/>
      <c r="R17" s="205"/>
      <c r="S17" s="205"/>
      <c r="T17" s="205"/>
      <c r="U17" s="205"/>
      <c r="V17" s="205"/>
      <c r="W17" s="205"/>
      <c r="X17" s="205"/>
      <c r="Y17" s="205"/>
      <c r="Z17" s="205"/>
      <c r="AA17" s="205"/>
      <c r="AB17" s="205"/>
      <c r="AC17" s="205"/>
      <c r="AD17" s="205"/>
      <c r="AE17" s="205"/>
      <c r="AF17" s="205"/>
    </row>
    <row r="18" spans="1:32" x14ac:dyDescent="0.25">
      <c r="A18" s="179"/>
      <c r="B18" s="179"/>
      <c r="C18" s="29" t="str">
        <f>"tax notices were issued by the county during the period January 1 through December 31, "&amp;'A. Update Year'!A9&amp;"."</f>
        <v>tax notices were issued by the county during the period January 1 through December 31, 2021.</v>
      </c>
      <c r="K18" s="205"/>
      <c r="L18" s="205"/>
      <c r="M18" s="205"/>
      <c r="N18" s="205"/>
      <c r="O18" s="205"/>
      <c r="P18" s="205"/>
      <c r="Q18" s="205"/>
      <c r="R18" s="205"/>
      <c r="S18" s="205"/>
      <c r="T18" s="205"/>
      <c r="U18" s="205"/>
      <c r="V18" s="205"/>
      <c r="W18" s="205"/>
      <c r="X18" s="205"/>
      <c r="Y18" s="205"/>
      <c r="Z18" s="205"/>
      <c r="AA18" s="205"/>
      <c r="AB18" s="205"/>
      <c r="AC18" s="205"/>
      <c r="AD18" s="205"/>
      <c r="AE18" s="205"/>
      <c r="AF18" s="205"/>
    </row>
    <row r="19" spans="1:32" ht="15.75" thickBot="1" x14ac:dyDescent="0.3">
      <c r="A19" s="179"/>
      <c r="B19" s="179"/>
      <c r="C19" s="207"/>
      <c r="D19" s="179"/>
      <c r="E19" s="179"/>
      <c r="F19" s="179"/>
      <c r="G19" s="179"/>
      <c r="H19" s="179"/>
      <c r="I19" s="179"/>
      <c r="J19" s="179"/>
      <c r="K19" s="179"/>
      <c r="L19" s="205"/>
      <c r="M19" s="205"/>
      <c r="N19" s="205"/>
      <c r="O19" s="205"/>
      <c r="P19" s="205"/>
      <c r="Q19" s="205"/>
      <c r="R19" s="205"/>
      <c r="S19" s="205"/>
      <c r="T19" s="205"/>
      <c r="U19" s="205"/>
      <c r="V19" s="205"/>
      <c r="W19" s="205"/>
      <c r="X19" s="205"/>
      <c r="Y19" s="205"/>
      <c r="Z19" s="205"/>
      <c r="AA19" s="205"/>
      <c r="AB19" s="205"/>
      <c r="AC19" s="205"/>
      <c r="AD19" s="205"/>
      <c r="AE19" s="205"/>
      <c r="AF19" s="205"/>
    </row>
    <row r="20" spans="1:32" x14ac:dyDescent="0.25">
      <c r="A20" s="29"/>
      <c r="B20" s="29"/>
      <c r="C20" s="342" t="s">
        <v>229</v>
      </c>
      <c r="D20" s="342"/>
      <c r="E20" s="342"/>
      <c r="F20" s="83"/>
      <c r="G20" s="343" t="s">
        <v>230</v>
      </c>
      <c r="H20" s="344"/>
      <c r="I20" s="345"/>
      <c r="J20" s="83"/>
      <c r="K20" s="129"/>
    </row>
    <row r="21" spans="1:32" ht="15.75" thickBot="1" x14ac:dyDescent="0.3">
      <c r="A21" s="83"/>
      <c r="B21" s="83"/>
      <c r="C21" s="342"/>
      <c r="D21" s="342"/>
      <c r="E21" s="342"/>
      <c r="F21" s="83"/>
      <c r="G21" s="208" t="s">
        <v>231</v>
      </c>
      <c r="H21" s="191"/>
      <c r="I21" s="209" t="s">
        <v>232</v>
      </c>
      <c r="J21" s="83"/>
      <c r="K21" s="129"/>
    </row>
    <row r="22" spans="1:32" ht="15.75" thickBot="1" x14ac:dyDescent="0.3">
      <c r="A22" s="195"/>
      <c r="B22" s="210" t="s">
        <v>23</v>
      </c>
      <c r="C22" s="195" t="s">
        <v>233</v>
      </c>
      <c r="D22" s="195"/>
      <c r="E22" s="195"/>
      <c r="F22" s="36"/>
      <c r="G22" s="336"/>
      <c r="H22" s="337"/>
      <c r="I22" s="211"/>
      <c r="J22" s="195"/>
      <c r="K22" s="205"/>
      <c r="L22" s="205"/>
      <c r="M22" s="205"/>
      <c r="N22" s="205"/>
      <c r="O22" s="205"/>
      <c r="P22" s="205"/>
      <c r="Q22" s="205"/>
      <c r="R22" s="205"/>
      <c r="S22" s="205"/>
      <c r="T22" s="205"/>
      <c r="U22" s="205"/>
      <c r="V22" s="205"/>
      <c r="W22" s="205"/>
      <c r="X22" s="205"/>
      <c r="Y22" s="205"/>
      <c r="Z22" s="205"/>
      <c r="AA22" s="205"/>
      <c r="AB22" s="205"/>
      <c r="AC22" s="205"/>
      <c r="AD22" s="205"/>
      <c r="AE22" s="205"/>
      <c r="AF22" s="205"/>
    </row>
    <row r="23" spans="1:32" ht="15.75" thickBot="1" x14ac:dyDescent="0.3">
      <c r="A23" s="77"/>
      <c r="B23" s="77"/>
      <c r="C23" s="212" t="s">
        <v>234</v>
      </c>
      <c r="D23" s="78"/>
      <c r="E23" s="78"/>
      <c r="F23" s="78"/>
      <c r="G23" s="78"/>
      <c r="H23" s="78"/>
      <c r="I23" s="78"/>
      <c r="J23" s="78"/>
    </row>
    <row r="25" spans="1:32" ht="15.75" x14ac:dyDescent="0.25">
      <c r="C25" s="206" t="s">
        <v>235</v>
      </c>
      <c r="D25" s="206"/>
      <c r="E25" s="206"/>
      <c r="F25" s="206"/>
    </row>
    <row r="26" spans="1:32" ht="15.75" x14ac:dyDescent="0.25">
      <c r="C26" s="206"/>
      <c r="D26" s="206"/>
      <c r="E26" s="206"/>
      <c r="F26" s="206"/>
    </row>
    <row r="29" spans="1:32" x14ac:dyDescent="0.25">
      <c r="A29" s="52" t="s">
        <v>236</v>
      </c>
      <c r="C29" s="163" t="s">
        <v>237</v>
      </c>
    </row>
    <row r="30" spans="1:32" x14ac:dyDescent="0.25">
      <c r="C30" s="29" t="str">
        <f>" tax notices were issued by the county during the period from January 1 through December 31, "&amp;'A. Update Year'!A9&amp;"."</f>
        <v xml:space="preserve"> tax notices were issued by the county during the period from January 1 through December 31, 2021.</v>
      </c>
    </row>
    <row r="31" spans="1:32" x14ac:dyDescent="0.25">
      <c r="C31" s="213"/>
    </row>
    <row r="32" spans="1:32" x14ac:dyDescent="0.25">
      <c r="A32" s="204"/>
      <c r="B32" s="204"/>
      <c r="C32" s="214" t="s">
        <v>238</v>
      </c>
      <c r="D32" s="204"/>
      <c r="E32" s="204"/>
      <c r="F32" s="204"/>
      <c r="G32" s="204"/>
      <c r="H32" s="204"/>
      <c r="I32" s="204"/>
      <c r="J32" s="204"/>
      <c r="K32" s="205"/>
      <c r="L32" s="205"/>
      <c r="M32" s="205"/>
      <c r="N32" s="205"/>
      <c r="O32" s="205"/>
      <c r="P32" s="205"/>
      <c r="Q32" s="205"/>
      <c r="R32" s="205"/>
      <c r="S32" s="205"/>
      <c r="T32" s="205"/>
      <c r="U32" s="205"/>
      <c r="V32" s="205"/>
      <c r="W32" s="205"/>
      <c r="X32" s="205"/>
      <c r="Y32" s="205"/>
      <c r="Z32" s="205"/>
      <c r="AA32" s="205"/>
      <c r="AB32" s="205"/>
      <c r="AC32" s="205"/>
      <c r="AD32" s="205"/>
      <c r="AE32" s="205"/>
      <c r="AF32" s="205"/>
    </row>
    <row r="33" spans="1:15" ht="21.75" customHeight="1" x14ac:dyDescent="0.25">
      <c r="A33" s="29"/>
      <c r="B33" s="29"/>
      <c r="C33" s="264" t="str">
        <f>"M"&amp;Selection!B11</f>
        <v>M</v>
      </c>
      <c r="D33" s="215" t="s">
        <v>239</v>
      </c>
      <c r="E33" s="215"/>
    </row>
    <row r="34" spans="1:15" ht="28.5" customHeight="1" x14ac:dyDescent="0.25">
      <c r="A34" s="29"/>
      <c r="B34" s="29"/>
      <c r="C34" s="216"/>
      <c r="D34" s="132" t="s">
        <v>240</v>
      </c>
      <c r="E34" s="217"/>
      <c r="F34" s="333" t="s">
        <v>9388</v>
      </c>
      <c r="G34" s="334"/>
      <c r="H34" s="334"/>
    </row>
    <row r="35" spans="1:15" ht="15.75" thickBot="1" x14ac:dyDescent="0.3">
      <c r="A35" s="29"/>
      <c r="B35" s="29"/>
      <c r="C35" s="218" t="s">
        <v>241</v>
      </c>
      <c r="D35" s="134" t="s">
        <v>242</v>
      </c>
      <c r="E35" s="217" t="s">
        <v>243</v>
      </c>
      <c r="F35" s="335"/>
      <c r="G35" s="334"/>
      <c r="H35" s="334"/>
      <c r="K35" s="324"/>
      <c r="L35" s="324"/>
    </row>
    <row r="36" spans="1:15" ht="15.75" thickBot="1" x14ac:dyDescent="0.3">
      <c r="A36" s="29"/>
      <c r="B36" s="74" t="s">
        <v>23</v>
      </c>
      <c r="C36" s="137" t="str">
        <f>IF(ISNA(HLOOKUP($C$33,'B. Munis'!$1:$67,3,FALSE)),"",(HLOOKUP($C$33,'B. Munis'!$1:$67,3,FALSE)))</f>
        <v/>
      </c>
      <c r="D36" s="42"/>
      <c r="E36" s="42"/>
      <c r="F36" s="273"/>
      <c r="G36" s="272"/>
      <c r="H36" s="274" t="str">
        <f t="shared" ref="H36:H59" si="0">IF(AND(ISBLANK($G36),$D36&gt;0),"f","")</f>
        <v/>
      </c>
      <c r="I36" s="332" t="str">
        <f t="shared" ref="I36:I59" si="1">IF(AND(ISBLANK($G36),$D36&gt;0),"Please enter 'Yes' or 'No'","")</f>
        <v/>
      </c>
      <c r="J36" s="332"/>
      <c r="K36" s="324"/>
      <c r="L36" s="324"/>
    </row>
    <row r="37" spans="1:15" ht="15.75" thickBot="1" x14ac:dyDescent="0.3">
      <c r="A37" s="29"/>
      <c r="B37" s="74" t="s">
        <v>26</v>
      </c>
      <c r="C37" s="137" t="str">
        <f>IF(ISNA(HLOOKUP($C$33,'B. Munis'!$1:$67,4,FALSE)),"",(HLOOKUP($C$33,'B. Munis'!$1:$67,4,FALSE)))</f>
        <v/>
      </c>
      <c r="D37" s="42"/>
      <c r="E37" s="42"/>
      <c r="G37" s="272"/>
      <c r="H37" s="274" t="str">
        <f t="shared" si="0"/>
        <v/>
      </c>
      <c r="I37" s="332" t="str">
        <f t="shared" si="1"/>
        <v/>
      </c>
      <c r="J37" s="332"/>
      <c r="K37" s="324"/>
      <c r="L37" s="324"/>
    </row>
    <row r="38" spans="1:15" ht="15.75" thickBot="1" x14ac:dyDescent="0.3">
      <c r="A38" s="29"/>
      <c r="B38" s="74" t="s">
        <v>28</v>
      </c>
      <c r="C38" s="137" t="str">
        <f>IF(ISNA(HLOOKUP($C$33,'B. Munis'!$1:$67,5,FALSE)),"",(HLOOKUP($C$33,'B. Munis'!$1:$67,5,FALSE)))</f>
        <v/>
      </c>
      <c r="D38" s="42"/>
      <c r="E38" s="42"/>
      <c r="G38" s="272"/>
      <c r="H38" s="274" t="str">
        <f t="shared" si="0"/>
        <v/>
      </c>
      <c r="I38" s="332" t="str">
        <f t="shared" si="1"/>
        <v/>
      </c>
      <c r="J38" s="332"/>
      <c r="K38" s="324"/>
      <c r="L38" s="324"/>
    </row>
    <row r="39" spans="1:15" ht="15.75" thickBot="1" x14ac:dyDescent="0.3">
      <c r="A39" s="29"/>
      <c r="B39" s="74" t="s">
        <v>30</v>
      </c>
      <c r="C39" s="137" t="str">
        <f>IF(ISNA(HLOOKUP($C$33,'B. Munis'!$1:$67,6,FALSE)),"",(HLOOKUP($C$33,'B. Munis'!$1:$67,6,FALSE)))</f>
        <v/>
      </c>
      <c r="D39" s="42"/>
      <c r="E39" s="42"/>
      <c r="G39" s="272"/>
      <c r="H39" s="274" t="str">
        <f t="shared" si="0"/>
        <v/>
      </c>
      <c r="I39" s="332" t="str">
        <f t="shared" si="1"/>
        <v/>
      </c>
      <c r="J39" s="332"/>
      <c r="K39" s="324"/>
      <c r="L39" s="324"/>
    </row>
    <row r="40" spans="1:15" ht="15.75" thickBot="1" x14ac:dyDescent="0.3">
      <c r="A40" s="29"/>
      <c r="B40" s="74" t="s">
        <v>32</v>
      </c>
      <c r="C40" s="137" t="str">
        <f>IF(ISNA(HLOOKUP($C$33,'B. Munis'!$1:$67,7,FALSE)),"",(HLOOKUP($C$33,'B. Munis'!$1:$67,7,FALSE)))</f>
        <v/>
      </c>
      <c r="D40" s="42"/>
      <c r="E40" s="42"/>
      <c r="G40" s="272"/>
      <c r="H40" s="274" t="str">
        <f t="shared" si="0"/>
        <v/>
      </c>
      <c r="I40" s="332" t="str">
        <f t="shared" si="1"/>
        <v/>
      </c>
      <c r="J40" s="332"/>
      <c r="K40" s="324"/>
      <c r="L40" s="324"/>
    </row>
    <row r="41" spans="1:15" ht="15.75" thickBot="1" x14ac:dyDescent="0.3">
      <c r="A41" s="29"/>
      <c r="B41" s="74" t="s">
        <v>35</v>
      </c>
      <c r="C41" s="137" t="str">
        <f>IF(ISNA(HLOOKUP($C$33,'B. Munis'!$1:$67,8,FALSE)),"",(HLOOKUP($C$33,'B. Munis'!$1:$67,8,FALSE)))</f>
        <v/>
      </c>
      <c r="D41" s="42"/>
      <c r="E41" s="42"/>
      <c r="G41" s="272"/>
      <c r="H41" s="274" t="str">
        <f t="shared" si="0"/>
        <v/>
      </c>
      <c r="I41" s="332" t="str">
        <f t="shared" si="1"/>
        <v/>
      </c>
      <c r="J41" s="332"/>
      <c r="K41" s="324"/>
      <c r="L41" s="324"/>
    </row>
    <row r="42" spans="1:15" ht="15.75" thickBot="1" x14ac:dyDescent="0.3">
      <c r="A42" s="29"/>
      <c r="B42" s="74" t="s">
        <v>38</v>
      </c>
      <c r="C42" s="137" t="str">
        <f>IF(ISNA(HLOOKUP($C$33,'B. Munis'!$1:$67,9,FALSE)),"",(HLOOKUP($C$33,'B. Munis'!$1:$67,9,FALSE)))</f>
        <v/>
      </c>
      <c r="D42" s="42"/>
      <c r="E42" s="42"/>
      <c r="G42" s="272"/>
      <c r="H42" s="274" t="str">
        <f t="shared" si="0"/>
        <v/>
      </c>
      <c r="I42" s="332" t="str">
        <f t="shared" si="1"/>
        <v/>
      </c>
      <c r="J42" s="332"/>
      <c r="K42" s="324"/>
      <c r="L42" s="324"/>
    </row>
    <row r="43" spans="1:15" ht="15.75" thickBot="1" x14ac:dyDescent="0.3">
      <c r="A43" s="29"/>
      <c r="B43" s="74" t="s">
        <v>42</v>
      </c>
      <c r="C43" s="137" t="str">
        <f>IF(ISNA(HLOOKUP($C$33,'B. Munis'!$1:$67,10,FALSE)),"",(HLOOKUP($C$33,'B. Munis'!$1:$67,10,FALSE)))</f>
        <v/>
      </c>
      <c r="D43" s="42"/>
      <c r="E43" s="42"/>
      <c r="G43" s="272"/>
      <c r="H43" s="274" t="str">
        <f t="shared" si="0"/>
        <v/>
      </c>
      <c r="I43" s="332" t="str">
        <f t="shared" si="1"/>
        <v/>
      </c>
      <c r="J43" s="332"/>
      <c r="K43" s="324"/>
      <c r="L43" s="324"/>
    </row>
    <row r="44" spans="1:15" ht="15.75" thickBot="1" x14ac:dyDescent="0.3">
      <c r="A44" s="29"/>
      <c r="B44" s="74" t="s">
        <v>43</v>
      </c>
      <c r="C44" s="137" t="str">
        <f>IF(ISNA(HLOOKUP($C$33,'B. Munis'!$1:$67,11,FALSE)),"",(HLOOKUP($C$33,'B. Munis'!$1:$67,11,FALSE)))</f>
        <v/>
      </c>
      <c r="D44" s="42"/>
      <c r="E44" s="42"/>
      <c r="G44" s="272"/>
      <c r="H44" s="274" t="str">
        <f t="shared" si="0"/>
        <v/>
      </c>
      <c r="I44" s="332" t="str">
        <f t="shared" si="1"/>
        <v/>
      </c>
      <c r="J44" s="332"/>
      <c r="K44" s="324"/>
      <c r="L44" s="324"/>
    </row>
    <row r="45" spans="1:15" ht="15.75" thickBot="1" x14ac:dyDescent="0.3">
      <c r="A45" s="29"/>
      <c r="B45" s="74" t="s">
        <v>45</v>
      </c>
      <c r="C45" s="137" t="str">
        <f>IF(ISNA(HLOOKUP($C$33,'B. Munis'!$1:$67,12,FALSE)),"",(HLOOKUP($C$33,'B. Munis'!$1:$67,12,FALSE)))</f>
        <v/>
      </c>
      <c r="D45" s="42"/>
      <c r="E45" s="42"/>
      <c r="G45" s="272"/>
      <c r="H45" s="274" t="str">
        <f t="shared" si="0"/>
        <v/>
      </c>
      <c r="I45" s="332" t="str">
        <f t="shared" si="1"/>
        <v/>
      </c>
      <c r="J45" s="332"/>
      <c r="K45" s="324"/>
      <c r="L45" s="324"/>
    </row>
    <row r="46" spans="1:15" ht="15.75" thickBot="1" x14ac:dyDescent="0.3">
      <c r="A46" s="29"/>
      <c r="B46" s="74" t="s">
        <v>47</v>
      </c>
      <c r="C46" s="137" t="str">
        <f>IF(ISNA(HLOOKUP($C$33,'B. Munis'!$1:$67,13,FALSE)),"",(HLOOKUP($C$33,'B. Munis'!$1:$67,13,FALSE)))</f>
        <v/>
      </c>
      <c r="D46" s="42"/>
      <c r="E46" s="42"/>
      <c r="G46" s="272"/>
      <c r="H46" s="274" t="str">
        <f t="shared" si="0"/>
        <v/>
      </c>
      <c r="I46" s="332" t="str">
        <f t="shared" si="1"/>
        <v/>
      </c>
      <c r="J46" s="332"/>
      <c r="K46" s="324"/>
      <c r="L46" s="324"/>
      <c r="O46" s="145" t="s">
        <v>9238</v>
      </c>
    </row>
    <row r="47" spans="1:15" ht="15.75" thickBot="1" x14ac:dyDescent="0.3">
      <c r="A47" s="29"/>
      <c r="B47" s="74" t="s">
        <v>49</v>
      </c>
      <c r="C47" s="137" t="str">
        <f>IF(ISNA(HLOOKUP($C$33,'B. Munis'!$1:$67,14,FALSE)),"",(HLOOKUP($C$33,'B. Munis'!$1:$67,14,FALSE)))</f>
        <v/>
      </c>
      <c r="D47" s="42"/>
      <c r="E47" s="42"/>
      <c r="G47" s="272"/>
      <c r="H47" s="274" t="str">
        <f t="shared" si="0"/>
        <v/>
      </c>
      <c r="I47" s="332" t="str">
        <f t="shared" si="1"/>
        <v/>
      </c>
      <c r="J47" s="332"/>
      <c r="K47" s="324"/>
      <c r="L47" s="324"/>
    </row>
    <row r="48" spans="1:15" ht="15.75" thickBot="1" x14ac:dyDescent="0.3">
      <c r="A48" s="29"/>
      <c r="B48" s="74" t="s">
        <v>52</v>
      </c>
      <c r="C48" s="137" t="str">
        <f>IF(ISNA(HLOOKUP($C$33,'B. Munis'!$1:$67,15,FALSE)),"",(HLOOKUP($C$33,'B. Munis'!$1:$67,15,FALSE)))</f>
        <v/>
      </c>
      <c r="D48" s="42"/>
      <c r="E48" s="42"/>
      <c r="G48" s="272"/>
      <c r="H48" s="274" t="str">
        <f t="shared" si="0"/>
        <v/>
      </c>
      <c r="I48" s="332" t="str">
        <f t="shared" si="1"/>
        <v/>
      </c>
      <c r="J48" s="332"/>
      <c r="K48" s="324"/>
      <c r="L48" s="324"/>
    </row>
    <row r="49" spans="1:12" ht="15.75" thickBot="1" x14ac:dyDescent="0.3">
      <c r="A49" s="29"/>
      <c r="B49" s="74" t="s">
        <v>54</v>
      </c>
      <c r="C49" s="137" t="str">
        <f>IF(ISNA(HLOOKUP($C$33,'B. Munis'!$1:$67,16,FALSE)),"",(HLOOKUP($C$33,'B. Munis'!$1:$67,16,FALSE)))</f>
        <v/>
      </c>
      <c r="D49" s="42"/>
      <c r="E49" s="42"/>
      <c r="G49" s="272"/>
      <c r="H49" s="274" t="str">
        <f t="shared" si="0"/>
        <v/>
      </c>
      <c r="I49" s="332" t="str">
        <f t="shared" si="1"/>
        <v/>
      </c>
      <c r="J49" s="332"/>
      <c r="K49" s="324"/>
      <c r="L49" s="324"/>
    </row>
    <row r="50" spans="1:12" ht="15.75" thickBot="1" x14ac:dyDescent="0.3">
      <c r="A50" s="29"/>
      <c r="B50" s="74" t="s">
        <v>56</v>
      </c>
      <c r="C50" s="137" t="str">
        <f>IF(ISNA(HLOOKUP($C$33,'B. Munis'!$1:$67,17,FALSE)),"",(HLOOKUP($C$33,'B. Munis'!$1:$67,17,FALSE)))</f>
        <v/>
      </c>
      <c r="D50" s="42"/>
      <c r="E50" s="42"/>
      <c r="G50" s="272"/>
      <c r="H50" s="274" t="str">
        <f t="shared" si="0"/>
        <v/>
      </c>
      <c r="I50" s="332" t="str">
        <f t="shared" si="1"/>
        <v/>
      </c>
      <c r="J50" s="332"/>
      <c r="K50" s="324"/>
      <c r="L50" s="324"/>
    </row>
    <row r="51" spans="1:12" ht="15.75" thickBot="1" x14ac:dyDescent="0.3">
      <c r="A51" s="29"/>
      <c r="B51" s="74" t="s">
        <v>58</v>
      </c>
      <c r="C51" s="137" t="str">
        <f>IF(ISNA(HLOOKUP($C$33,'B. Munis'!$1:$67,18,FALSE)),"",(HLOOKUP($C$33,'B. Munis'!$1:$67,18,FALSE)))</f>
        <v/>
      </c>
      <c r="D51" s="42"/>
      <c r="E51" s="42"/>
      <c r="G51" s="272"/>
      <c r="H51" s="274" t="str">
        <f t="shared" si="0"/>
        <v/>
      </c>
      <c r="I51" s="332" t="str">
        <f t="shared" si="1"/>
        <v/>
      </c>
      <c r="J51" s="332"/>
      <c r="K51" s="324"/>
      <c r="L51" s="324"/>
    </row>
    <row r="52" spans="1:12" ht="15.75" thickBot="1" x14ac:dyDescent="0.3">
      <c r="A52" s="29"/>
      <c r="B52" s="74" t="s">
        <v>61</v>
      </c>
      <c r="C52" s="137" t="str">
        <f>IF(ISNA(HLOOKUP($C$33,'B. Munis'!$1:$67,19,FALSE)),"",(HLOOKUP($C$33,'B. Munis'!$1:$67,19,FALSE)))</f>
        <v/>
      </c>
      <c r="D52" s="42"/>
      <c r="E52" s="42"/>
      <c r="G52" s="272"/>
      <c r="H52" s="274" t="str">
        <f t="shared" si="0"/>
        <v/>
      </c>
      <c r="I52" s="332" t="str">
        <f t="shared" si="1"/>
        <v/>
      </c>
      <c r="J52" s="332"/>
      <c r="K52" s="324"/>
      <c r="L52" s="324"/>
    </row>
    <row r="53" spans="1:12" ht="15.75" thickBot="1" x14ac:dyDescent="0.3">
      <c r="A53" s="29"/>
      <c r="B53" s="74" t="s">
        <v>63</v>
      </c>
      <c r="C53" s="137" t="str">
        <f>IF(ISNA(HLOOKUP($C$33,'B. Munis'!$1:$67,20,FALSE)),"",(HLOOKUP($C$33,'B. Munis'!$1:$67,20,FALSE)))</f>
        <v/>
      </c>
      <c r="D53" s="42"/>
      <c r="E53" s="42"/>
      <c r="G53" s="272"/>
      <c r="H53" s="274" t="str">
        <f t="shared" si="0"/>
        <v/>
      </c>
      <c r="I53" s="332" t="str">
        <f t="shared" si="1"/>
        <v/>
      </c>
      <c r="J53" s="332"/>
      <c r="K53" s="324"/>
      <c r="L53" s="324"/>
    </row>
    <row r="54" spans="1:12" ht="15.75" thickBot="1" x14ac:dyDescent="0.3">
      <c r="A54" s="29"/>
      <c r="B54" s="74" t="s">
        <v>215</v>
      </c>
      <c r="C54" s="137" t="str">
        <f>IF(ISNA(HLOOKUP($C$33,'B. Munis'!$1:$67,21,FALSE)),"",(HLOOKUP($C$33,'B. Munis'!$1:$67,21,FALSE)))</f>
        <v/>
      </c>
      <c r="D54" s="42"/>
      <c r="E54" s="42"/>
      <c r="G54" s="272"/>
      <c r="H54" s="274" t="str">
        <f t="shared" si="0"/>
        <v/>
      </c>
      <c r="I54" s="332" t="str">
        <f t="shared" si="1"/>
        <v/>
      </c>
      <c r="J54" s="332"/>
      <c r="K54" s="324"/>
      <c r="L54" s="324"/>
    </row>
    <row r="55" spans="1:12" ht="15.75" thickBot="1" x14ac:dyDescent="0.3">
      <c r="A55" s="29"/>
      <c r="B55" s="74" t="s">
        <v>216</v>
      </c>
      <c r="C55" s="137" t="str">
        <f>IF(ISNA(HLOOKUP($C$33,'B. Munis'!$1:$67,22,FALSE)),"",(HLOOKUP($C$33,'B. Munis'!$1:$67,22,FALSE)))</f>
        <v/>
      </c>
      <c r="D55" s="42"/>
      <c r="E55" s="42"/>
      <c r="G55" s="272"/>
      <c r="H55" s="274" t="str">
        <f t="shared" si="0"/>
        <v/>
      </c>
      <c r="I55" s="332" t="str">
        <f t="shared" si="1"/>
        <v/>
      </c>
      <c r="J55" s="332"/>
      <c r="K55" s="324"/>
      <c r="L55" s="324"/>
    </row>
    <row r="56" spans="1:12" ht="15.75" thickBot="1" x14ac:dyDescent="0.3">
      <c r="A56" s="29"/>
      <c r="B56" s="74" t="s">
        <v>217</v>
      </c>
      <c r="C56" s="137" t="str">
        <f>IF(ISNA(HLOOKUP($C$33,'B. Munis'!$1:$67,23,FALSE)),"",(HLOOKUP($C$33,'B. Munis'!$1:$67,23,FALSE)))</f>
        <v/>
      </c>
      <c r="D56" s="42"/>
      <c r="E56" s="42"/>
      <c r="G56" s="272"/>
      <c r="H56" s="274" t="str">
        <f t="shared" si="0"/>
        <v/>
      </c>
      <c r="I56" s="332" t="str">
        <f t="shared" si="1"/>
        <v/>
      </c>
      <c r="J56" s="332"/>
      <c r="K56" s="324"/>
      <c r="L56" s="324"/>
    </row>
    <row r="57" spans="1:12" ht="15.75" thickBot="1" x14ac:dyDescent="0.3">
      <c r="A57" s="29"/>
      <c r="B57" s="74" t="s">
        <v>218</v>
      </c>
      <c r="C57" s="137" t="str">
        <f>IF(ISNA(HLOOKUP($C$33,'B. Munis'!$1:$67,24,FALSE)),"",(HLOOKUP($C$33,'B. Munis'!$1:$67,24,FALSE)))</f>
        <v/>
      </c>
      <c r="D57" s="42"/>
      <c r="E57" s="42"/>
      <c r="G57" s="272"/>
      <c r="H57" s="274" t="str">
        <f t="shared" si="0"/>
        <v/>
      </c>
      <c r="I57" s="332" t="str">
        <f t="shared" si="1"/>
        <v/>
      </c>
      <c r="J57" s="332"/>
      <c r="K57" s="324"/>
      <c r="L57" s="324"/>
    </row>
    <row r="58" spans="1:12" ht="15.75" thickBot="1" x14ac:dyDescent="0.3">
      <c r="A58" s="29"/>
      <c r="B58" s="74" t="s">
        <v>219</v>
      </c>
      <c r="C58" s="137" t="str">
        <f>IF(ISNA(HLOOKUP($C$33,'B. Munis'!$1:$67,25,FALSE)),"",(HLOOKUP($C$33,'B. Munis'!$1:$67,25,FALSE)))</f>
        <v/>
      </c>
      <c r="D58" s="42"/>
      <c r="E58" s="42"/>
      <c r="G58" s="272"/>
      <c r="H58" s="274" t="str">
        <f t="shared" si="0"/>
        <v/>
      </c>
      <c r="I58" s="332" t="str">
        <f t="shared" si="1"/>
        <v/>
      </c>
      <c r="J58" s="332"/>
      <c r="K58" s="324"/>
      <c r="L58" s="324"/>
    </row>
    <row r="59" spans="1:12" ht="15.75" thickBot="1" x14ac:dyDescent="0.3">
      <c r="A59" s="29"/>
      <c r="B59" s="74" t="s">
        <v>220</v>
      </c>
      <c r="C59" s="137" t="str">
        <f>IF(ISNA(HLOOKUP($C$33,'B. Munis'!$1:$67,26,FALSE)),"",(HLOOKUP($C$33,'B. Munis'!$1:$67,26,FALSE)))</f>
        <v/>
      </c>
      <c r="D59" s="42"/>
      <c r="E59" s="42"/>
      <c r="G59" s="272"/>
      <c r="H59" s="274" t="str">
        <f t="shared" si="0"/>
        <v/>
      </c>
      <c r="I59" s="332" t="str">
        <f t="shared" si="1"/>
        <v/>
      </c>
      <c r="J59" s="332"/>
      <c r="K59" s="324"/>
      <c r="L59" s="324"/>
    </row>
    <row r="60" spans="1:12" ht="15.75" thickBot="1" x14ac:dyDescent="0.3">
      <c r="A60" s="29"/>
      <c r="B60" s="70" t="s">
        <v>221</v>
      </c>
      <c r="C60" s="129" t="s">
        <v>244</v>
      </c>
      <c r="D60" s="46">
        <f>SUM(D36:D59)</f>
        <v>0</v>
      </c>
      <c r="E60" s="276">
        <f>SUM(E36:E59)</f>
        <v>0</v>
      </c>
      <c r="F60" s="277" t="s">
        <v>9391</v>
      </c>
    </row>
    <row r="61" spans="1:12" x14ac:dyDescent="0.25">
      <c r="F61" s="277" t="s">
        <v>9389</v>
      </c>
    </row>
    <row r="62" spans="1:12" ht="15" customHeight="1" x14ac:dyDescent="0.25">
      <c r="A62" s="130"/>
      <c r="B62" s="130"/>
      <c r="C62" s="130"/>
      <c r="D62" s="130"/>
      <c r="E62" s="130"/>
      <c r="F62" s="275" t="s">
        <v>9390</v>
      </c>
      <c r="G62" s="130"/>
      <c r="H62" s="130"/>
      <c r="I62" s="130"/>
      <c r="J62" s="130"/>
    </row>
    <row r="63" spans="1:12" ht="15" hidden="1" customHeight="1" x14ac:dyDescent="0.25"/>
    <row r="64" spans="1:12" ht="15" hidden="1" customHeight="1" x14ac:dyDescent="0.25"/>
    <row r="65" spans="3:3" ht="15.75" hidden="1" customHeight="1" x14ac:dyDescent="0.25">
      <c r="C65" s="219" t="s">
        <v>245</v>
      </c>
    </row>
    <row r="66" spans="3:3" ht="15" hidden="1" customHeight="1" x14ac:dyDescent="0.25">
      <c r="C66" s="52" t="s">
        <v>246</v>
      </c>
    </row>
    <row r="67" spans="3:3" hidden="1" x14ac:dyDescent="0.25">
      <c r="C67" s="52" t="s">
        <v>247</v>
      </c>
    </row>
    <row r="68" spans="3:3" hidden="1" x14ac:dyDescent="0.25">
      <c r="C68" s="52" t="s">
        <v>248</v>
      </c>
    </row>
    <row r="69" spans="3:3" hidden="1" x14ac:dyDescent="0.25">
      <c r="C69" s="52" t="s">
        <v>249</v>
      </c>
    </row>
    <row r="70" spans="3:3" hidden="1" x14ac:dyDescent="0.25">
      <c r="C70" s="52" t="s">
        <v>250</v>
      </c>
    </row>
    <row r="71" spans="3:3" hidden="1" x14ac:dyDescent="0.25"/>
    <row r="72" spans="3:3" hidden="1" x14ac:dyDescent="0.25">
      <c r="C72" s="52" t="s">
        <v>251</v>
      </c>
    </row>
    <row r="73" spans="3:3" hidden="1" x14ac:dyDescent="0.25">
      <c r="C73" s="52" t="s">
        <v>252</v>
      </c>
    </row>
    <row r="74" spans="3:3" hidden="1" x14ac:dyDescent="0.25">
      <c r="C74" s="52" t="s">
        <v>253</v>
      </c>
    </row>
    <row r="75" spans="3:3" hidden="1" x14ac:dyDescent="0.25">
      <c r="C75" s="52" t="s">
        <v>254</v>
      </c>
    </row>
    <row r="76" spans="3:3" hidden="1" x14ac:dyDescent="0.25">
      <c r="C76" s="52" t="s">
        <v>255</v>
      </c>
    </row>
    <row r="77" spans="3:3" hidden="1" x14ac:dyDescent="0.25"/>
    <row r="78" spans="3:3" hidden="1" x14ac:dyDescent="0.25">
      <c r="C78" s="52" t="s">
        <v>256</v>
      </c>
    </row>
    <row r="79" spans="3:3" hidden="1" x14ac:dyDescent="0.25"/>
    <row r="80" spans="3:3" hidden="1" x14ac:dyDescent="0.25">
      <c r="C80" s="52" t="s">
        <v>257</v>
      </c>
    </row>
    <row r="81" spans="1:10" ht="4.5" customHeight="1" x14ac:dyDescent="0.25"/>
    <row r="82" spans="1:10" x14ac:dyDescent="0.25">
      <c r="A82" s="63" t="str">
        <f>'Page 2'!A47</f>
        <v>TR-1-21</v>
      </c>
      <c r="I82" s="132"/>
      <c r="J82" s="50" t="s">
        <v>258</v>
      </c>
    </row>
  </sheetData>
  <sheetProtection password="C58F" sheet="1" objects="1" scenarios="1"/>
  <mergeCells count="57">
    <mergeCell ref="G22:H22"/>
    <mergeCell ref="C3:I4"/>
    <mergeCell ref="C5:I5"/>
    <mergeCell ref="C10:J10"/>
    <mergeCell ref="C11:J11"/>
    <mergeCell ref="C20:E21"/>
    <mergeCell ref="G20:I20"/>
    <mergeCell ref="I41:J41"/>
    <mergeCell ref="K41:L41"/>
    <mergeCell ref="I42:J42"/>
    <mergeCell ref="K42:L42"/>
    <mergeCell ref="F34:H35"/>
    <mergeCell ref="I36:J36"/>
    <mergeCell ref="K35:L35"/>
    <mergeCell ref="K36:L36"/>
    <mergeCell ref="I37:J37"/>
    <mergeCell ref="K37:L37"/>
    <mergeCell ref="I38:J38"/>
    <mergeCell ref="K38:L38"/>
    <mergeCell ref="I39:J39"/>
    <mergeCell ref="K39:L39"/>
    <mergeCell ref="I40:J40"/>
    <mergeCell ref="K40:L40"/>
    <mergeCell ref="I43:J43"/>
    <mergeCell ref="K43:L43"/>
    <mergeCell ref="I44:J44"/>
    <mergeCell ref="K44:L44"/>
    <mergeCell ref="I45:J45"/>
    <mergeCell ref="K45:L45"/>
    <mergeCell ref="I46:J46"/>
    <mergeCell ref="K46:L46"/>
    <mergeCell ref="I47:J47"/>
    <mergeCell ref="K47:L47"/>
    <mergeCell ref="I48:J48"/>
    <mergeCell ref="K48:L48"/>
    <mergeCell ref="I49:J49"/>
    <mergeCell ref="K49:L49"/>
    <mergeCell ref="I50:J50"/>
    <mergeCell ref="K50:L50"/>
    <mergeCell ref="I51:J51"/>
    <mergeCell ref="K51:L51"/>
    <mergeCell ref="I52:J52"/>
    <mergeCell ref="K52:L52"/>
    <mergeCell ref="I53:J53"/>
    <mergeCell ref="K53:L53"/>
    <mergeCell ref="I54:J54"/>
    <mergeCell ref="K54:L54"/>
    <mergeCell ref="I58:J58"/>
    <mergeCell ref="K58:L58"/>
    <mergeCell ref="I59:J59"/>
    <mergeCell ref="K59:L59"/>
    <mergeCell ref="I55:J55"/>
    <mergeCell ref="K55:L55"/>
    <mergeCell ref="I56:J56"/>
    <mergeCell ref="K56:L56"/>
    <mergeCell ref="I57:J57"/>
    <mergeCell ref="K57:L57"/>
  </mergeCells>
  <conditionalFormatting sqref="R1:AF1048576 O46 J34:Q34 F34 K61:Q61 A62:J62 A60:E60 G60:Q60">
    <cfRule type="expression" dxfId="43" priority="22">
      <formula>CELL("protect", INDIRECT(ADDRESS(ROW(),COLUMN())))=1</formula>
    </cfRule>
  </conditionalFormatting>
  <conditionalFormatting sqref="A13:C13 A14:B14 G13:Q14 A27:Q32 A26:B26 G25:Q26 A2:Q4 A6:Q9 A5:C5 J5:Q5 A25:C25 A12:Q12 A10:C11 K10:Q11 A15:Q24 A1 C1:Q1 A33:B33 D33:E33 M46:N46 P46:Q46 A36:F59 A34:E35 J35:K35 I33:Q33 M35:Q45 M47:Q59 H36:I59 A63:Q1048576 K62:Q62">
    <cfRule type="expression" dxfId="42" priority="19">
      <formula>CELL("protect", INDIRECT(ADDRESS(ROW(),COLUMN())))=1</formula>
    </cfRule>
  </conditionalFormatting>
  <conditionalFormatting sqref="D60:E60">
    <cfRule type="expression" dxfId="41" priority="18">
      <formula>CELL("protect", INDIRECT(ADDRESS(ROW(),COLUMN())))=1</formula>
    </cfRule>
  </conditionalFormatting>
  <conditionalFormatting sqref="G36">
    <cfRule type="expression" dxfId="40" priority="17">
      <formula>CELL("protect", INDIRECT(ADDRESS(ROW(),COLUMN())))=1</formula>
    </cfRule>
  </conditionalFormatting>
  <conditionalFormatting sqref="B1">
    <cfRule type="expression" dxfId="39" priority="16">
      <formula>CELL("protect", INDIRECT(ADDRESS(ROW(),COLUMN())))=1</formula>
    </cfRule>
  </conditionalFormatting>
  <conditionalFormatting sqref="C33">
    <cfRule type="expression" dxfId="38" priority="15">
      <formula>CELL("protect", INDIRECT(ADDRESS(ROW(),COLUMN())))=1</formula>
    </cfRule>
  </conditionalFormatting>
  <conditionalFormatting sqref="I34:I35">
    <cfRule type="expression" dxfId="37" priority="10">
      <formula>CELL("protect", INDIRECT(ADDRESS(ROW(),COLUMN())))=1</formula>
    </cfRule>
  </conditionalFormatting>
  <conditionalFormatting sqref="F33:H33">
    <cfRule type="expression" dxfId="36" priority="9">
      <formula>CELL("protect", INDIRECT(ADDRESS(ROW(),COLUMN())))=1</formula>
    </cfRule>
  </conditionalFormatting>
  <conditionalFormatting sqref="K36">
    <cfRule type="expression" dxfId="35" priority="8">
      <formula>CELL("protect", INDIRECT(ADDRESS(ROW(),COLUMN())))=1</formula>
    </cfRule>
  </conditionalFormatting>
  <conditionalFormatting sqref="K37:K59">
    <cfRule type="expression" dxfId="34" priority="7">
      <formula>CELL("protect", INDIRECT(ADDRESS(ROW(),COLUMN())))=1</formula>
    </cfRule>
  </conditionalFormatting>
  <conditionalFormatting sqref="G46:G59">
    <cfRule type="expression" dxfId="33" priority="6">
      <formula>CELL("protect", INDIRECT(ADDRESS(ROW(),COLUMN())))=1</formula>
    </cfRule>
  </conditionalFormatting>
  <conditionalFormatting sqref="A61:E61 G61:J61">
    <cfRule type="expression" dxfId="32" priority="4">
      <formula>CELL("protect", INDIRECT(ADDRESS(ROW(),COLUMN())))=1</formula>
    </cfRule>
  </conditionalFormatting>
  <conditionalFormatting sqref="F61">
    <cfRule type="expression" dxfId="31" priority="3">
      <formula>CELL("protect", INDIRECT(ADDRESS(ROW(),COLUMN())))=1</formula>
    </cfRule>
  </conditionalFormatting>
  <conditionalFormatting sqref="F60">
    <cfRule type="expression" dxfId="30" priority="2">
      <formula>CELL("protect", INDIRECT(ADDRESS(ROW(),COLUMN())))=1</formula>
    </cfRule>
  </conditionalFormatting>
  <conditionalFormatting sqref="G37:G45">
    <cfRule type="expression" dxfId="29" priority="1">
      <formula>CELL("protect", INDIRECT(ADDRESS(ROW(),COLUMN())))=1</formula>
    </cfRule>
  </conditionalFormatting>
  <dataValidations count="3">
    <dataValidation type="whole" operator="greaterThanOrEqual" allowBlank="1" showInputMessage="1" showErrorMessage="1" errorTitle="Numeric Value Required" error="Round to the nearest whole number.  Choose &quot;CANCEL&quot; to repopulate this cell." sqref="G22:I22">
      <formula1>0</formula1>
    </dataValidation>
    <dataValidation type="whole" operator="greaterThanOrEqual" allowBlank="1" showInputMessage="1" showErrorMessage="1" sqref="D36:E60">
      <formula1>0</formula1>
    </dataValidation>
    <dataValidation type="list" allowBlank="1" showInputMessage="1" showErrorMessage="1" sqref="G36:G59">
      <formula1>$M$3:$M$5</formula1>
    </dataValidation>
  </dataValidations>
  <pageMargins left="0.25" right="0.25" top="0.5" bottom="0.25" header="0.3" footer="0.3"/>
  <pageSetup scale="75" orientation="portrait" r:id="rId1"/>
  <ignoredErrors>
    <ignoredError sqref="B36:B60 B22" numberStoredAsText="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91"/>
  <sheetViews>
    <sheetView showGridLines="0" showRowColHeaders="0" workbookViewId="0">
      <selection activeCell="F32" sqref="F32"/>
    </sheetView>
  </sheetViews>
  <sheetFormatPr defaultRowHeight="15" outlineLevelCol="1" x14ac:dyDescent="0.25"/>
  <cols>
    <col min="1" max="1" width="5.7109375" style="29" customWidth="1"/>
    <col min="2" max="2" width="3.7109375" style="29" customWidth="1"/>
    <col min="3" max="3" width="40.85546875" style="29" customWidth="1"/>
    <col min="4" max="4" width="15.7109375" style="29" customWidth="1"/>
    <col min="5" max="5" width="8.140625" style="29" customWidth="1"/>
    <col min="6" max="6" width="20.85546875" style="29" customWidth="1"/>
    <col min="7" max="7" width="5.85546875" style="29" customWidth="1"/>
    <col min="8" max="8" width="61.140625" style="145" hidden="1" customWidth="1" outlineLevel="1"/>
    <col min="9" max="9" width="9.140625" style="29" collapsed="1"/>
    <col min="10" max="39" width="9.140625" style="29"/>
  </cols>
  <sheetData>
    <row r="1" spans="1:8" x14ac:dyDescent="0.25">
      <c r="A1" s="28"/>
      <c r="B1" s="126" t="str">
        <f>"County of:  " &amp;Selection!B11</f>
        <v xml:space="preserve">County of:  </v>
      </c>
      <c r="C1" s="127"/>
      <c r="D1" s="220"/>
      <c r="E1" s="128"/>
      <c r="H1" s="145" t="s">
        <v>121</v>
      </c>
    </row>
    <row r="2" spans="1:8" x14ac:dyDescent="0.25">
      <c r="A2" s="133"/>
      <c r="B2" s="133"/>
      <c r="C2" s="33"/>
      <c r="D2" s="33"/>
      <c r="E2" s="33"/>
      <c r="F2" s="33"/>
    </row>
    <row r="3" spans="1:8" x14ac:dyDescent="0.25">
      <c r="A3" s="133" t="s">
        <v>122</v>
      </c>
      <c r="B3" s="33"/>
      <c r="C3" s="33"/>
      <c r="D3" s="33"/>
      <c r="E3" s="33"/>
      <c r="F3" s="33"/>
    </row>
    <row r="4" spans="1:8" x14ac:dyDescent="0.25">
      <c r="A4" s="133" t="s">
        <v>123</v>
      </c>
      <c r="B4" s="33"/>
      <c r="C4" s="33"/>
      <c r="D4" s="33"/>
      <c r="E4" s="33"/>
      <c r="F4" s="33"/>
    </row>
    <row r="5" spans="1:8" x14ac:dyDescent="0.25">
      <c r="A5" s="133" t="str">
        <f>"in the Fiscal Year Ending June 30, "&amp;'A. Update Year'!A9</f>
        <v>in the Fiscal Year Ending June 30, 2021</v>
      </c>
      <c r="B5" s="33"/>
      <c r="C5" s="33"/>
      <c r="D5" s="33"/>
      <c r="E5" s="33"/>
      <c r="F5" s="33"/>
    </row>
    <row r="6" spans="1:8" x14ac:dyDescent="0.25">
      <c r="A6" s="346" t="str">
        <f>"This information is for the previous fiscal year which ended June 30, "&amp;'A. Update Year'!A9&amp;", and is net collections."</f>
        <v>This information is for the previous fiscal year which ended June 30, 2021, and is net collections.</v>
      </c>
      <c r="B6" s="346"/>
      <c r="C6" s="346"/>
      <c r="D6" s="346"/>
      <c r="E6" s="346"/>
      <c r="F6" s="346"/>
    </row>
    <row r="7" spans="1:8" ht="15.75" thickBot="1" x14ac:dyDescent="0.3">
      <c r="A7" s="78"/>
      <c r="B7" s="78"/>
      <c r="C7" s="78"/>
      <c r="D7" s="78"/>
      <c r="E7" s="78"/>
      <c r="F7" s="78"/>
    </row>
    <row r="9" spans="1:8" x14ac:dyDescent="0.25">
      <c r="A9" s="133" t="str">
        <f>"A. Analysis of County License Tax Collections in Fiscal Year "&amp;'A. Update Year'!A6</f>
        <v>A. Analysis of County License Tax Collections in Fiscal Year 2020-2021</v>
      </c>
      <c r="B9" s="33"/>
      <c r="C9" s="33"/>
      <c r="D9" s="33"/>
      <c r="E9" s="33"/>
      <c r="F9" s="33"/>
    </row>
    <row r="10" spans="1:8" hidden="1" x14ac:dyDescent="0.25">
      <c r="A10" s="133"/>
      <c r="B10" s="33"/>
      <c r="C10" s="33"/>
      <c r="D10" s="33"/>
      <c r="E10" s="33"/>
      <c r="F10" s="33"/>
    </row>
    <row r="11" spans="1:8" hidden="1" x14ac:dyDescent="0.25">
      <c r="A11" s="146"/>
      <c r="B11" s="33"/>
      <c r="C11" s="33"/>
      <c r="D11" s="33"/>
      <c r="E11" s="33"/>
      <c r="F11" s="33"/>
    </row>
    <row r="12" spans="1:8" hidden="1" x14ac:dyDescent="0.25"/>
    <row r="13" spans="1:8" ht="15.75" hidden="1" thickBot="1" x14ac:dyDescent="0.3">
      <c r="A13" s="56" t="s">
        <v>124</v>
      </c>
    </row>
    <row r="14" spans="1:8" ht="15.75" hidden="1" thickBot="1" x14ac:dyDescent="0.3">
      <c r="B14" s="74" t="s">
        <v>23</v>
      </c>
      <c r="C14" s="29" t="s">
        <v>125</v>
      </c>
      <c r="E14" s="87" t="s">
        <v>126</v>
      </c>
      <c r="F14" s="42"/>
      <c r="H14" s="145" t="s">
        <v>127</v>
      </c>
    </row>
    <row r="15" spans="1:8" ht="15.75" hidden="1" thickBot="1" x14ac:dyDescent="0.3">
      <c r="B15" s="74" t="s">
        <v>26</v>
      </c>
      <c r="C15" s="29" t="s">
        <v>128</v>
      </c>
      <c r="E15" s="29" t="s">
        <v>7</v>
      </c>
      <c r="F15" s="42"/>
      <c r="H15" s="145" t="s">
        <v>129</v>
      </c>
    </row>
    <row r="16" spans="1:8" ht="15.75" hidden="1" thickBot="1" x14ac:dyDescent="0.3">
      <c r="B16" s="74" t="s">
        <v>28</v>
      </c>
      <c r="C16" s="29" t="s">
        <v>130</v>
      </c>
      <c r="E16" s="29" t="s">
        <v>7</v>
      </c>
      <c r="F16" s="42"/>
      <c r="H16" s="145" t="s">
        <v>129</v>
      </c>
    </row>
    <row r="17" spans="1:8" ht="15.75" hidden="1" thickBot="1" x14ac:dyDescent="0.3">
      <c r="B17" s="74" t="s">
        <v>30</v>
      </c>
      <c r="C17" s="29" t="s">
        <v>131</v>
      </c>
      <c r="E17" s="29" t="s">
        <v>7</v>
      </c>
      <c r="F17" s="42"/>
      <c r="H17" s="145" t="s">
        <v>129</v>
      </c>
    </row>
    <row r="18" spans="1:8" ht="15.75" hidden="1" thickBot="1" x14ac:dyDescent="0.3">
      <c r="B18" s="74" t="s">
        <v>32</v>
      </c>
      <c r="C18" s="29" t="s">
        <v>132</v>
      </c>
      <c r="E18" s="29" t="s">
        <v>7</v>
      </c>
      <c r="F18" s="42"/>
      <c r="H18" s="145" t="s">
        <v>133</v>
      </c>
    </row>
    <row r="19" spans="1:8" ht="15.75" hidden="1" thickBot="1" x14ac:dyDescent="0.3">
      <c r="B19" s="74" t="s">
        <v>35</v>
      </c>
      <c r="C19" s="29" t="s">
        <v>134</v>
      </c>
      <c r="E19" s="29" t="s">
        <v>7</v>
      </c>
      <c r="F19" s="42"/>
      <c r="H19" s="145" t="s">
        <v>129</v>
      </c>
    </row>
    <row r="20" spans="1:8" ht="15.75" hidden="1" thickBot="1" x14ac:dyDescent="0.3">
      <c r="B20" s="74" t="s">
        <v>38</v>
      </c>
      <c r="C20" s="29" t="s">
        <v>135</v>
      </c>
      <c r="E20" s="29" t="s">
        <v>7</v>
      </c>
      <c r="F20" s="42"/>
      <c r="H20" s="145" t="s">
        <v>129</v>
      </c>
    </row>
    <row r="21" spans="1:8" ht="15.75" hidden="1" thickBot="1" x14ac:dyDescent="0.3">
      <c r="B21" s="74" t="s">
        <v>42</v>
      </c>
      <c r="C21" s="29" t="s">
        <v>136</v>
      </c>
      <c r="E21" s="29" t="s">
        <v>7</v>
      </c>
      <c r="F21" s="42"/>
      <c r="H21" s="145" t="s">
        <v>129</v>
      </c>
    </row>
    <row r="22" spans="1:8" ht="15.75" hidden="1" thickBot="1" x14ac:dyDescent="0.3">
      <c r="B22" s="74" t="s">
        <v>43</v>
      </c>
      <c r="C22" s="29" t="s">
        <v>137</v>
      </c>
      <c r="E22" s="29" t="s">
        <v>7</v>
      </c>
      <c r="F22" s="42"/>
      <c r="H22" s="145" t="s">
        <v>129</v>
      </c>
    </row>
    <row r="23" spans="1:8" ht="15.75" hidden="1" thickBot="1" x14ac:dyDescent="0.3">
      <c r="B23" s="74" t="s">
        <v>45</v>
      </c>
      <c r="C23" s="29" t="s">
        <v>138</v>
      </c>
      <c r="E23" s="29" t="s">
        <v>7</v>
      </c>
      <c r="F23" s="42"/>
      <c r="H23" s="145" t="s">
        <v>129</v>
      </c>
    </row>
    <row r="24" spans="1:8" ht="15.75" hidden="1" thickBot="1" x14ac:dyDescent="0.3">
      <c r="B24" s="74" t="s">
        <v>47</v>
      </c>
      <c r="C24" s="29" t="s">
        <v>139</v>
      </c>
      <c r="E24" s="29" t="s">
        <v>7</v>
      </c>
      <c r="F24" s="42"/>
      <c r="H24" s="145" t="s">
        <v>129</v>
      </c>
    </row>
    <row r="25" spans="1:8" ht="15.75" hidden="1" thickBot="1" x14ac:dyDescent="0.3">
      <c r="B25" s="74" t="s">
        <v>49</v>
      </c>
      <c r="C25" s="29" t="s">
        <v>140</v>
      </c>
      <c r="E25" s="29" t="s">
        <v>7</v>
      </c>
      <c r="F25" s="42"/>
      <c r="H25" s="145" t="s">
        <v>129</v>
      </c>
    </row>
    <row r="26" spans="1:8" ht="15.75" hidden="1" thickBot="1" x14ac:dyDescent="0.3">
      <c r="B26" s="74" t="s">
        <v>52</v>
      </c>
      <c r="C26" s="29" t="s">
        <v>141</v>
      </c>
      <c r="E26" s="29" t="s">
        <v>7</v>
      </c>
      <c r="F26" s="42"/>
      <c r="H26" s="145" t="s">
        <v>129</v>
      </c>
    </row>
    <row r="27" spans="1:8" ht="15.75" hidden="1" thickBot="1" x14ac:dyDescent="0.3">
      <c r="B27" s="74" t="s">
        <v>54</v>
      </c>
      <c r="C27" s="29" t="s">
        <v>142</v>
      </c>
      <c r="E27" s="29" t="s">
        <v>7</v>
      </c>
      <c r="F27" s="42"/>
      <c r="H27" s="145" t="s">
        <v>129</v>
      </c>
    </row>
    <row r="28" spans="1:8" ht="15.75" hidden="1" thickBot="1" x14ac:dyDescent="0.3">
      <c r="B28" s="74" t="s">
        <v>56</v>
      </c>
      <c r="C28" s="29" t="s">
        <v>143</v>
      </c>
      <c r="E28" s="29" t="s">
        <v>7</v>
      </c>
      <c r="F28" s="42"/>
      <c r="H28" s="145" t="s">
        <v>129</v>
      </c>
    </row>
    <row r="29" spans="1:8" ht="15.75" hidden="1" thickBot="1" x14ac:dyDescent="0.3">
      <c r="B29" s="74" t="s">
        <v>58</v>
      </c>
      <c r="C29" s="29" t="s">
        <v>144</v>
      </c>
      <c r="E29" s="29" t="s">
        <v>7</v>
      </c>
      <c r="F29" s="42"/>
    </row>
    <row r="30" spans="1:8" hidden="1" x14ac:dyDescent="0.25">
      <c r="F30" s="39"/>
    </row>
    <row r="31" spans="1:8" ht="15.75" thickBot="1" x14ac:dyDescent="0.3">
      <c r="A31" s="56" t="s">
        <v>145</v>
      </c>
      <c r="F31" s="39"/>
    </row>
    <row r="32" spans="1:8" ht="15.75" thickBot="1" x14ac:dyDescent="0.3">
      <c r="B32" s="147" t="s">
        <v>23</v>
      </c>
      <c r="C32" s="29" t="s">
        <v>146</v>
      </c>
      <c r="E32" s="74" t="s">
        <v>126</v>
      </c>
      <c r="F32" s="42"/>
      <c r="H32" s="145" t="s">
        <v>147</v>
      </c>
    </row>
    <row r="33" spans="1:9" ht="15.75" thickBot="1" x14ac:dyDescent="0.3">
      <c r="B33" s="147" t="s">
        <v>26</v>
      </c>
      <c r="C33" s="29" t="s">
        <v>148</v>
      </c>
      <c r="E33" s="29" t="s">
        <v>7</v>
      </c>
      <c r="F33" s="42"/>
      <c r="H33" s="145" t="s">
        <v>149</v>
      </c>
    </row>
    <row r="34" spans="1:9" ht="19.5" hidden="1" customHeight="1" thickBot="1" x14ac:dyDescent="0.3">
      <c r="B34" s="147" t="s">
        <v>150</v>
      </c>
      <c r="C34" s="29" t="s">
        <v>151</v>
      </c>
      <c r="E34" s="29" t="s">
        <v>7</v>
      </c>
      <c r="F34" s="42"/>
      <c r="H34" s="145" t="s">
        <v>152</v>
      </c>
    </row>
    <row r="35" spans="1:9" ht="15.75" thickBot="1" x14ac:dyDescent="0.3">
      <c r="B35" s="147" t="s">
        <v>28</v>
      </c>
      <c r="C35" s="29" t="s">
        <v>153</v>
      </c>
      <c r="E35" s="29" t="s">
        <v>7</v>
      </c>
      <c r="F35" s="42"/>
      <c r="H35" s="145" t="s">
        <v>154</v>
      </c>
    </row>
    <row r="36" spans="1:9" ht="15.75" thickBot="1" x14ac:dyDescent="0.3">
      <c r="B36" s="147" t="s">
        <v>30</v>
      </c>
      <c r="C36" s="29" t="s">
        <v>155</v>
      </c>
      <c r="E36" s="29" t="s">
        <v>7</v>
      </c>
      <c r="F36" s="42"/>
      <c r="H36" s="145" t="s">
        <v>156</v>
      </c>
    </row>
    <row r="37" spans="1:9" ht="15.75" thickBot="1" x14ac:dyDescent="0.3">
      <c r="B37" s="147" t="s">
        <v>32</v>
      </c>
      <c r="C37" s="29" t="str">
        <f>"Total All License Tax Collections in Fiscal Year "&amp;'A. Update Year'!A6</f>
        <v>Total All License Tax Collections in Fiscal Year 2020-2021</v>
      </c>
      <c r="F37" s="39"/>
    </row>
    <row r="38" spans="1:9" ht="15.75" thickBot="1" x14ac:dyDescent="0.3">
      <c r="B38" s="147"/>
      <c r="C38" s="52" t="s">
        <v>157</v>
      </c>
      <c r="E38" s="74" t="s">
        <v>126</v>
      </c>
      <c r="F38" s="46">
        <f>SUM(F32:F36)</f>
        <v>0</v>
      </c>
    </row>
    <row r="39" spans="1:9" ht="15.75" thickBot="1" x14ac:dyDescent="0.3">
      <c r="A39" s="78"/>
      <c r="B39" s="78"/>
      <c r="C39" s="78"/>
      <c r="D39" s="78"/>
      <c r="E39" s="78"/>
      <c r="F39" s="78"/>
    </row>
    <row r="40" spans="1:9" x14ac:dyDescent="0.25">
      <c r="A40" s="324" t="str">
        <f>"B.  Gross Receipts Tax on Short-Term Leases or Rentals in Fiscal Year "&amp;'A. Update Year'!A6</f>
        <v>B.  Gross Receipts Tax on Short-Term Leases or Rentals in Fiscal Year 2020-2021</v>
      </c>
      <c r="B40" s="324"/>
      <c r="C40" s="324"/>
      <c r="D40" s="324"/>
      <c r="E40" s="324"/>
      <c r="F40" s="324"/>
    </row>
    <row r="42" spans="1:9" x14ac:dyDescent="0.25">
      <c r="A42" s="146" t="s">
        <v>158</v>
      </c>
    </row>
    <row r="43" spans="1:9" x14ac:dyDescent="0.25">
      <c r="A43" s="146" t="s">
        <v>159</v>
      </c>
    </row>
    <row r="44" spans="1:9" ht="8.25" customHeight="1" x14ac:dyDescent="0.25">
      <c r="A44" s="146"/>
    </row>
    <row r="45" spans="1:9" ht="15.75" thickBot="1" x14ac:dyDescent="0.3">
      <c r="B45" s="29" t="s">
        <v>160</v>
      </c>
    </row>
    <row r="46" spans="1:9" ht="15.75" thickBot="1" x14ac:dyDescent="0.3">
      <c r="B46" s="29" t="s">
        <v>161</v>
      </c>
      <c r="E46" s="41" t="s">
        <v>162</v>
      </c>
      <c r="F46" s="148">
        <v>0</v>
      </c>
      <c r="I46" s="149"/>
    </row>
    <row r="47" spans="1:9" ht="15.75" thickBot="1" x14ac:dyDescent="0.3">
      <c r="E47" s="41" t="s">
        <v>163</v>
      </c>
      <c r="F47" s="150"/>
    </row>
    <row r="48" spans="1:9" x14ac:dyDescent="0.25">
      <c r="F48" s="41"/>
    </row>
    <row r="49" spans="1:10" ht="15.75" thickBot="1" x14ac:dyDescent="0.3">
      <c r="B49" s="29" t="s">
        <v>164</v>
      </c>
      <c r="E49" s="41"/>
      <c r="F49" s="41"/>
    </row>
    <row r="50" spans="1:10" ht="15.75" thickBot="1" x14ac:dyDescent="0.3">
      <c r="B50" s="29" t="s">
        <v>165</v>
      </c>
      <c r="C50" s="41"/>
      <c r="E50" s="41" t="s">
        <v>162</v>
      </c>
      <c r="F50" s="148">
        <v>0</v>
      </c>
      <c r="I50" s="149"/>
    </row>
    <row r="51" spans="1:10" ht="15.75" thickBot="1" x14ac:dyDescent="0.3">
      <c r="C51" s="41"/>
      <c r="E51" s="41" t="s">
        <v>163</v>
      </c>
      <c r="F51" s="150"/>
    </row>
    <row r="52" spans="1:10" ht="15.75" thickBot="1" x14ac:dyDescent="0.3">
      <c r="C52" s="41"/>
      <c r="E52" s="151"/>
      <c r="F52" s="151"/>
    </row>
    <row r="53" spans="1:10" ht="15.75" thickBot="1" x14ac:dyDescent="0.3">
      <c r="C53" s="152"/>
      <c r="E53" s="152" t="str">
        <f>"Total gross receipts tax "&amp;'A. Update Year'!A6&amp;":   $"</f>
        <v>Total gross receipts tax 2020-2021:   $</v>
      </c>
      <c r="F53" s="153">
        <f>F51+F47</f>
        <v>0</v>
      </c>
    </row>
    <row r="54" spans="1:10" ht="15.75" thickBot="1" x14ac:dyDescent="0.3">
      <c r="A54" s="78"/>
      <c r="B54" s="78"/>
      <c r="C54" s="78"/>
      <c r="D54" s="78"/>
      <c r="E54" s="78"/>
      <c r="F54" s="78"/>
    </row>
    <row r="55" spans="1:10" x14ac:dyDescent="0.25">
      <c r="A55" s="324" t="str">
        <f>"C.  Local Occupancy Tax Collections and Distributions in Fiscal Year "&amp;'A. Update Year'!A6</f>
        <v>C.  Local Occupancy Tax Collections and Distributions in Fiscal Year 2020-2021</v>
      </c>
      <c r="B55" s="324"/>
      <c r="C55" s="324"/>
      <c r="D55" s="324"/>
      <c r="E55" s="324"/>
      <c r="F55" s="324"/>
      <c r="G55" s="33"/>
      <c r="J55" s="154"/>
    </row>
    <row r="56" spans="1:10" x14ac:dyDescent="0.25">
      <c r="J56" s="154"/>
    </row>
    <row r="57" spans="1:10" x14ac:dyDescent="0.25">
      <c r="A57" s="29" t="s">
        <v>166</v>
      </c>
      <c r="J57" s="154"/>
    </row>
    <row r="58" spans="1:10" x14ac:dyDescent="0.25">
      <c r="A58" s="29" t="s">
        <v>167</v>
      </c>
      <c r="J58" s="154"/>
    </row>
    <row r="59" spans="1:10" x14ac:dyDescent="0.25">
      <c r="A59" s="29" t="s">
        <v>168</v>
      </c>
      <c r="J59" s="154"/>
    </row>
    <row r="60" spans="1:10" ht="11.25" customHeight="1" thickBot="1" x14ac:dyDescent="0.3">
      <c r="J60" s="154"/>
    </row>
    <row r="61" spans="1:10" ht="15.75" thickBot="1" x14ac:dyDescent="0.3">
      <c r="B61" s="74" t="s">
        <v>23</v>
      </c>
      <c r="C61" s="29" t="s">
        <v>169</v>
      </c>
      <c r="D61" s="155">
        <v>0</v>
      </c>
      <c r="G61" s="29" t="s">
        <v>7</v>
      </c>
      <c r="I61" s="87"/>
      <c r="J61" s="154"/>
    </row>
    <row r="62" spans="1:10" ht="15.75" thickBot="1" x14ac:dyDescent="0.3">
      <c r="B62" s="74"/>
      <c r="F62" s="105"/>
      <c r="G62" s="74"/>
      <c r="J62" s="105"/>
    </row>
    <row r="63" spans="1:10" ht="15.75" thickBot="1" x14ac:dyDescent="0.3">
      <c r="B63" s="74" t="s">
        <v>26</v>
      </c>
      <c r="C63" s="29" t="str">
        <f>"Total net collections in fiscal year "&amp;'A. Update Year'!A6&amp;"……..………………….….....…………"</f>
        <v>Total net collections in fiscal year 2020-2021……..………………….….....…………</v>
      </c>
      <c r="E63" s="41" t="s">
        <v>126</v>
      </c>
      <c r="F63" s="150"/>
      <c r="G63" s="74"/>
      <c r="J63" s="154"/>
    </row>
    <row r="64" spans="1:10" ht="15.75" thickBot="1" x14ac:dyDescent="0.3">
      <c r="B64" s="74"/>
      <c r="F64" s="105"/>
      <c r="G64" s="74"/>
      <c r="J64" s="154"/>
    </row>
    <row r="65" spans="1:39" ht="15.75" thickBot="1" x14ac:dyDescent="0.3">
      <c r="B65" s="74" t="s">
        <v>28</v>
      </c>
      <c r="C65" s="29" t="s">
        <v>170</v>
      </c>
      <c r="F65" s="150"/>
      <c r="G65" s="29" t="s">
        <v>7</v>
      </c>
      <c r="H65" s="145" t="s">
        <v>171</v>
      </c>
      <c r="J65" s="154"/>
    </row>
    <row r="66" spans="1:39" ht="15.75" thickBot="1" x14ac:dyDescent="0.3">
      <c r="B66" s="74" t="s">
        <v>30</v>
      </c>
      <c r="C66" s="29" t="s">
        <v>172</v>
      </c>
      <c r="F66" s="150"/>
      <c r="G66" s="29" t="s">
        <v>7</v>
      </c>
      <c r="J66" s="154"/>
    </row>
    <row r="67" spans="1:39" ht="15.75" thickBot="1" x14ac:dyDescent="0.3">
      <c r="B67" s="74" t="s">
        <v>32</v>
      </c>
      <c r="C67" s="29" t="s">
        <v>173</v>
      </c>
      <c r="F67" s="150"/>
      <c r="G67" s="29" t="s">
        <v>7</v>
      </c>
      <c r="J67" s="154"/>
    </row>
    <row r="68" spans="1:39" ht="15.75" thickBot="1" x14ac:dyDescent="0.3">
      <c r="C68" s="83" t="s">
        <v>174</v>
      </c>
      <c r="D68" s="347"/>
      <c r="E68" s="348"/>
      <c r="G68" s="145"/>
      <c r="J68" s="154"/>
    </row>
    <row r="69" spans="1:39" ht="15.75" thickBot="1" x14ac:dyDescent="0.3">
      <c r="B69" s="246" t="s">
        <v>175</v>
      </c>
      <c r="C69" s="29" t="s">
        <v>176</v>
      </c>
      <c r="F69" s="150">
        <f>SUM(F65:F67)</f>
        <v>0</v>
      </c>
      <c r="J69" s="154"/>
    </row>
    <row r="70" spans="1:39" x14ac:dyDescent="0.25">
      <c r="B70" s="83"/>
      <c r="C70" s="263" t="s">
        <v>177</v>
      </c>
      <c r="F70" s="157">
        <f>IF(F69=F63, ,"Line 6 'Total Net Distributions' should Equal Line 2 'Total Net Collections' unless there is a timing difference")</f>
        <v>0</v>
      </c>
      <c r="J70" s="154"/>
    </row>
    <row r="71" spans="1:39" ht="8.25" customHeight="1" x14ac:dyDescent="0.25">
      <c r="B71" s="83"/>
      <c r="F71" s="157">
        <f>IF(F69=F63,,"i.e. collections have yet to be disbursed.   Amounts withheld from TDA or others as a fee for collecting ")</f>
        <v>0</v>
      </c>
      <c r="J71" s="154"/>
    </row>
    <row r="72" spans="1:39" ht="15.75" thickBot="1" x14ac:dyDescent="0.3">
      <c r="A72" s="83" t="s">
        <v>178</v>
      </c>
      <c r="B72" s="83"/>
      <c r="C72" s="83"/>
      <c r="D72" s="83"/>
      <c r="E72" s="83"/>
      <c r="F72" s="157">
        <f>IF(F69=F63,,"should actually be reported as distributions to TDA or others ")</f>
        <v>0</v>
      </c>
      <c r="J72" s="154"/>
    </row>
    <row r="73" spans="1:39" ht="15.75" thickBot="1" x14ac:dyDescent="0.3">
      <c r="A73" s="83"/>
      <c r="B73" s="158" t="s">
        <v>38</v>
      </c>
      <c r="C73" s="83" t="s">
        <v>179</v>
      </c>
      <c r="F73" s="148"/>
      <c r="I73" s="87"/>
      <c r="J73" s="154"/>
    </row>
    <row r="74" spans="1:39" ht="15.75" thickBot="1" x14ac:dyDescent="0.3">
      <c r="A74" s="265"/>
      <c r="B74" s="158" t="s">
        <v>42</v>
      </c>
      <c r="C74" s="83" t="s">
        <v>180</v>
      </c>
      <c r="F74" s="159"/>
      <c r="J74" s="154"/>
    </row>
    <row r="75" spans="1:39" ht="15.75" thickBot="1" x14ac:dyDescent="0.3">
      <c r="A75" s="78"/>
      <c r="B75" s="78"/>
      <c r="C75" s="78"/>
      <c r="D75" s="78"/>
      <c r="E75" s="78"/>
      <c r="F75" s="78"/>
      <c r="G75" s="78"/>
      <c r="I75" s="83"/>
      <c r="J75" s="154"/>
    </row>
    <row r="76" spans="1:39" x14ac:dyDescent="0.25">
      <c r="A76" s="63" t="str">
        <f>'Page 2'!A47</f>
        <v>TR-1-21</v>
      </c>
      <c r="C76" s="52" t="s">
        <v>181</v>
      </c>
      <c r="F76" s="50" t="s">
        <v>182</v>
      </c>
      <c r="H76" s="29"/>
    </row>
    <row r="77" spans="1:39" x14ac:dyDescent="0.25">
      <c r="A77" s="145"/>
      <c r="B77" s="145"/>
      <c r="C77" s="145"/>
      <c r="D77" s="145"/>
      <c r="E77" s="145"/>
      <c r="F77" s="145"/>
      <c r="G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row>
    <row r="78" spans="1:39" x14ac:dyDescent="0.25">
      <c r="A78" s="145"/>
      <c r="B78" s="145"/>
      <c r="C78" s="145"/>
      <c r="D78" s="145"/>
      <c r="E78" s="145"/>
      <c r="F78" s="145"/>
      <c r="G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row>
    <row r="79" spans="1:39" x14ac:dyDescent="0.25">
      <c r="A79" s="145"/>
      <c r="B79" s="145"/>
      <c r="C79" s="145"/>
      <c r="D79" s="145"/>
      <c r="E79" s="145"/>
      <c r="F79" s="145"/>
      <c r="G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row>
    <row r="80" spans="1:39" x14ac:dyDescent="0.25">
      <c r="A80" s="145"/>
      <c r="B80" s="145"/>
      <c r="C80" s="145"/>
      <c r="D80" s="145"/>
      <c r="E80" s="145"/>
      <c r="F80" s="145"/>
      <c r="G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row>
    <row r="81" spans="1:39" x14ac:dyDescent="0.25">
      <c r="A81" s="145"/>
      <c r="B81" s="145"/>
      <c r="C81" s="145"/>
      <c r="D81" s="145"/>
      <c r="E81" s="145"/>
      <c r="F81" s="145"/>
      <c r="G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row>
    <row r="82" spans="1:39" x14ac:dyDescent="0.25">
      <c r="A82" s="145"/>
      <c r="B82" s="145"/>
      <c r="C82" s="145"/>
      <c r="D82" s="145"/>
      <c r="E82" s="145"/>
      <c r="F82" s="145"/>
      <c r="G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row>
    <row r="83" spans="1:39" x14ac:dyDescent="0.25">
      <c r="A83" s="145"/>
      <c r="B83" s="145"/>
      <c r="C83" s="145"/>
      <c r="D83" s="145"/>
      <c r="E83" s="145"/>
      <c r="F83" s="145"/>
      <c r="G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row>
    <row r="84" spans="1:39" x14ac:dyDescent="0.25">
      <c r="A84" s="145"/>
      <c r="B84" s="145"/>
      <c r="C84" s="145"/>
      <c r="D84" s="145"/>
      <c r="E84" s="145"/>
      <c r="F84" s="145"/>
      <c r="G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row>
    <row r="85" spans="1:39" x14ac:dyDescent="0.25">
      <c r="A85" s="145"/>
      <c r="B85" s="145"/>
      <c r="C85" s="145"/>
      <c r="D85" s="145"/>
      <c r="E85" s="145"/>
      <c r="F85" s="145"/>
      <c r="G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row>
    <row r="86" spans="1:39" x14ac:dyDescent="0.25">
      <c r="A86" s="145"/>
      <c r="B86" s="145"/>
      <c r="C86" s="145"/>
      <c r="D86" s="145"/>
      <c r="E86" s="145"/>
      <c r="F86" s="145"/>
      <c r="G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row>
    <row r="87" spans="1:39" x14ac:dyDescent="0.25">
      <c r="A87" s="145"/>
      <c r="B87" s="145"/>
      <c r="C87" s="145"/>
      <c r="D87" s="145"/>
      <c r="E87" s="145"/>
      <c r="F87" s="145"/>
      <c r="G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row>
    <row r="88" spans="1:39" x14ac:dyDescent="0.25">
      <c r="A88" s="145"/>
      <c r="B88" s="145"/>
      <c r="C88" s="145"/>
      <c r="D88" s="145"/>
      <c r="E88" s="145"/>
      <c r="F88" s="145"/>
      <c r="G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row>
    <row r="89" spans="1:39" x14ac:dyDescent="0.25">
      <c r="A89" s="145"/>
      <c r="B89" s="145"/>
      <c r="C89" s="145"/>
      <c r="D89" s="145"/>
      <c r="E89" s="145"/>
      <c r="F89" s="145"/>
      <c r="G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row>
    <row r="90" spans="1:39" x14ac:dyDescent="0.25">
      <c r="A90" s="145"/>
      <c r="B90" s="145"/>
      <c r="C90" s="145"/>
      <c r="D90" s="145"/>
      <c r="E90" s="145"/>
      <c r="F90" s="145"/>
      <c r="G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row>
    <row r="91" spans="1:39" x14ac:dyDescent="0.25">
      <c r="A91" s="145"/>
      <c r="B91" s="145"/>
      <c r="C91" s="145"/>
      <c r="D91" s="145"/>
      <c r="E91" s="145"/>
      <c r="F91" s="145"/>
      <c r="G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row>
  </sheetData>
  <sheetProtection password="C58F" sheet="1" objects="1" scenarios="1"/>
  <mergeCells count="4">
    <mergeCell ref="A6:F6"/>
    <mergeCell ref="A40:F40"/>
    <mergeCell ref="A55:F55"/>
    <mergeCell ref="D68:E68"/>
  </mergeCells>
  <conditionalFormatting sqref="A2:Q2 A6 G6 I63:Q63 G63 I65:Q71 I74:Q74 F74:G74 A79:Q1048576 G46:G47 F47 E46:E47 F45:G45 F48:G48 C47 B46:B47 F50:G51 A54:G54 F53:G53 D68 F69 F65:G67 A76:G78 I76:Q78 A3:G5 E52:G52 E49:G49 B45:D45 A50:C53 B48:C49 I3:Q54 H3:H78 A7:G44 A1 C1:Q1">
    <cfRule type="expression" dxfId="28" priority="24">
      <formula>CELL("protect", INDIRECT(ADDRESS(ROW(),COLUMN())))=1</formula>
    </cfRule>
  </conditionalFormatting>
  <conditionalFormatting sqref="F38 F53">
    <cfRule type="expression" dxfId="27" priority="23">
      <formula>CELL("protect", INDIRECT(ADDRESS(ROW(),COLUMN())))=1</formula>
    </cfRule>
  </conditionalFormatting>
  <conditionalFormatting sqref="A56:G60 A64:E64 G64 I64:Q64 A63:C63 A62:E62 K62:Q62 A61:C61 A75:G75 E61:G61 G73 A73:C74 A55 G55 I75:Q75 I72:Q73 I55:Q61 A70:F71 A72:G72 A65:C69">
    <cfRule type="expression" dxfId="26" priority="21">
      <formula>CELL("protect", INDIRECT(ADDRESS(ROW(),COLUMN())))=1</formula>
    </cfRule>
  </conditionalFormatting>
  <conditionalFormatting sqref="F46">
    <cfRule type="expression" dxfId="25" priority="22">
      <formula>CELL("protect", INDIRECT(ADDRESS(ROW(),COLUMN())))=1</formula>
    </cfRule>
  </conditionalFormatting>
  <conditionalFormatting sqref="F64">
    <cfRule type="expression" dxfId="24" priority="20">
      <formula>CELL("protect", INDIRECT(ADDRESS(ROW(),COLUMN())))=1</formula>
    </cfRule>
  </conditionalFormatting>
  <conditionalFormatting sqref="G62 I62">
    <cfRule type="expression" dxfId="23" priority="19">
      <formula>CELL("protect", INDIRECT(ADDRESS(ROW(),COLUMN())))=1</formula>
    </cfRule>
  </conditionalFormatting>
  <conditionalFormatting sqref="F62 J62">
    <cfRule type="expression" dxfId="22" priority="18">
      <formula>CELL("protect", INDIRECT(ADDRESS(ROW(),COLUMN())))=1</formula>
    </cfRule>
  </conditionalFormatting>
  <conditionalFormatting sqref="G68:G71">
    <cfRule type="expression" dxfId="21" priority="15">
      <formula>CELL("protect", INDIRECT(ADDRESS(ROW(),COLUMN())))=1</formula>
    </cfRule>
  </conditionalFormatting>
  <conditionalFormatting sqref="D61">
    <cfRule type="expression" dxfId="20" priority="17">
      <formula>CELL("protect", INDIRECT(ADDRESS(ROW(),COLUMN())))=1</formula>
    </cfRule>
  </conditionalFormatting>
  <conditionalFormatting sqref="F73">
    <cfRule type="expression" dxfId="19" priority="16">
      <formula>CELL("protect", INDIRECT(ADDRESS(ROW(),COLUMN())))=1</formula>
    </cfRule>
  </conditionalFormatting>
  <conditionalFormatting sqref="E45 E48">
    <cfRule type="expression" dxfId="18" priority="14">
      <formula>CELL("protect", INDIRECT(ADDRESS(ROW(),COLUMN())))=1</formula>
    </cfRule>
  </conditionalFormatting>
  <conditionalFormatting sqref="C46">
    <cfRule type="expression" dxfId="17" priority="13">
      <formula>CELL("protect", INDIRECT(ADDRESS(ROW(),COLUMN())))=1</formula>
    </cfRule>
  </conditionalFormatting>
  <conditionalFormatting sqref="E50:E51">
    <cfRule type="expression" dxfId="16" priority="12">
      <formula>CELL("protect", INDIRECT(ADDRESS(ROW(),COLUMN())))=1</formula>
    </cfRule>
  </conditionalFormatting>
  <conditionalFormatting sqref="E53">
    <cfRule type="expression" dxfId="15" priority="11">
      <formula>CELL("protect", INDIRECT(ADDRESS(ROW(),COLUMN())))=1</formula>
    </cfRule>
  </conditionalFormatting>
  <conditionalFormatting sqref="D65:E67">
    <cfRule type="expression" dxfId="14" priority="10">
      <formula>CELL("protect", INDIRECT(ADDRESS(ROW(),COLUMN())))=1</formula>
    </cfRule>
  </conditionalFormatting>
  <conditionalFormatting sqref="D69:E69">
    <cfRule type="expression" dxfId="13" priority="9">
      <formula>CELL("protect", INDIRECT(ADDRESS(ROW(),COLUMN())))=1</formula>
    </cfRule>
  </conditionalFormatting>
  <conditionalFormatting sqref="D73:E74">
    <cfRule type="expression" dxfId="12" priority="8">
      <formula>CELL("protect", INDIRECT(ADDRESS(ROW(),COLUMN())))=1</formula>
    </cfRule>
  </conditionalFormatting>
  <conditionalFormatting sqref="F68">
    <cfRule type="expression" dxfId="11" priority="7">
      <formula>CELL("protect", INDIRECT(ADDRESS(ROW(),COLUMN())))=1</formula>
    </cfRule>
  </conditionalFormatting>
  <conditionalFormatting sqref="D63:E63">
    <cfRule type="expression" dxfId="10" priority="6">
      <formula>CELL("protect", INDIRECT(ADDRESS(ROW(),COLUMN())))=1</formula>
    </cfRule>
  </conditionalFormatting>
  <conditionalFormatting sqref="D46:D53">
    <cfRule type="expression" dxfId="9" priority="5">
      <formula>CELL("protect", INDIRECT(ADDRESS(ROW(),COLUMN())))=1</formula>
    </cfRule>
  </conditionalFormatting>
  <conditionalFormatting sqref="A45:A49">
    <cfRule type="expression" dxfId="8" priority="4">
      <formula>CELL("protect", INDIRECT(ADDRESS(ROW(),COLUMN())))=1</formula>
    </cfRule>
  </conditionalFormatting>
  <conditionalFormatting sqref="B1">
    <cfRule type="expression" dxfId="7" priority="3">
      <formula>CELL("protect", INDIRECT(ADDRESS(ROW(),COLUMN())))=1</formula>
    </cfRule>
  </conditionalFormatting>
  <conditionalFormatting sqref="R1:AM54 R63:AM63 R65:AM71 R74:AM74 R76:AM1048576">
    <cfRule type="expression" dxfId="6" priority="2">
      <formula>CELL("protect", INDIRECT(ADDRESS(ROW(),COLUMN())))=1</formula>
    </cfRule>
  </conditionalFormatting>
  <conditionalFormatting sqref="R64:AM64 R55:AM62 R75:AM75 R72:AM73">
    <cfRule type="expression" dxfId="5" priority="1">
      <formula>CELL("protect", INDIRECT(ADDRESS(ROW(),COLUMN())))=1</formula>
    </cfRule>
  </conditionalFormatting>
  <dataValidations count="4">
    <dataValidation type="decimal" operator="lessThanOrEqual" allowBlank="1" showInputMessage="1" showErrorMessage="1" errorTitle="Numeric Value Required" error="Per NCGS 153A-156.1(b) the tax rate for short-term leases or rental of heavy equipment cannot exceed 1.2% of he gross receipts." sqref="F50">
      <formula1>0.012</formula1>
    </dataValidation>
    <dataValidation type="decimal" operator="lessThanOrEqual" allowBlank="1" showInputMessage="1" showErrorMessage="1" errorTitle="Numeric Value Required" error="Per NCGS 153A-156(a) the tax rate for short-term leases or rentals of vehicals can not exceed 1.5% of the gross receipts." sqref="F46">
      <formula1>0.015</formula1>
    </dataValidation>
    <dataValidation type="decimal" operator="greaterThanOrEqual" allowBlank="1" showInputMessage="1" showErrorMessage="1" errorTitle="Numeric Value Required" error="Please enter the tax rate as a numeric value.  _x000a__x000a_Choose &quot;CANCEL&quot; to repopulate this cell." sqref="D61 F73">
      <formula1>0</formula1>
    </dataValidation>
    <dataValidation type="whole" operator="greaterThanOrEqual" allowBlank="1" showInputMessage="1" showErrorMessage="1" errorTitle="Numeric Value Required" error="Round to the nearest whole number.  Choose &quot;CANCEL&quot; to repopulate this cell." sqref="F69 D63 F47 F65:F67 F51 F14:F38">
      <formula1>0</formula1>
    </dataValidation>
  </dataValidations>
  <pageMargins left="0.45" right="0.45" top="0.5" bottom="0.5" header="0.3" footer="0.3"/>
  <pageSetup scale="90" orientation="portrait" r:id="rId1"/>
  <ignoredErrors>
    <ignoredError sqref="B32:B37 B61:B74" numberStoredAsText="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8"/>
  <sheetViews>
    <sheetView showRowColHeaders="0" workbookViewId="0">
      <selection activeCell="H11" sqref="H11"/>
    </sheetView>
  </sheetViews>
  <sheetFormatPr defaultRowHeight="15" x14ac:dyDescent="0.25"/>
  <cols>
    <col min="1" max="1" width="5.7109375" style="29" customWidth="1"/>
    <col min="2" max="2" width="3.7109375" style="29" customWidth="1"/>
    <col min="3" max="3" width="18.140625" style="29" customWidth="1"/>
    <col min="4" max="4" width="9.140625" style="29"/>
    <col min="5" max="5" width="15.28515625" style="29" customWidth="1"/>
    <col min="6" max="6" width="9.140625" style="29"/>
    <col min="7" max="7" width="2.7109375" style="29" customWidth="1"/>
    <col min="8" max="8" width="27.7109375" style="29" customWidth="1"/>
    <col min="9" max="9" width="9.140625" style="29"/>
    <col min="10" max="10" width="12.28515625" style="160" customWidth="1"/>
    <col min="11" max="12" width="9.140625" style="145"/>
    <col min="13" max="40" width="9.140625" style="29"/>
  </cols>
  <sheetData>
    <row r="1" spans="1:10" x14ac:dyDescent="0.25">
      <c r="A1" s="28"/>
      <c r="B1" s="126" t="str">
        <f>"County of:  " &amp;Selection!B11</f>
        <v xml:space="preserve">County of:  </v>
      </c>
      <c r="C1" s="127"/>
      <c r="D1" s="220"/>
      <c r="E1" s="128"/>
      <c r="H1" s="28"/>
    </row>
    <row r="2" spans="1:10" ht="6" customHeight="1" x14ac:dyDescent="0.25">
      <c r="A2" s="133"/>
      <c r="B2" s="161"/>
      <c r="C2" s="34"/>
      <c r="D2" s="34"/>
      <c r="E2" s="34"/>
      <c r="F2" s="34"/>
      <c r="G2" s="33"/>
      <c r="H2" s="33"/>
    </row>
    <row r="3" spans="1:10" ht="8.25" customHeight="1" thickBot="1" x14ac:dyDescent="0.3">
      <c r="A3" s="162"/>
      <c r="B3" s="162"/>
      <c r="C3" s="162"/>
      <c r="D3" s="162"/>
      <c r="E3" s="162"/>
      <c r="F3" s="162"/>
      <c r="G3" s="162"/>
      <c r="H3" s="162"/>
      <c r="I3" s="78"/>
    </row>
    <row r="4" spans="1:10" ht="7.5" customHeight="1" x14ac:dyDescent="0.25">
      <c r="A4" s="83"/>
      <c r="B4" s="83"/>
      <c r="C4" s="83"/>
      <c r="D4" s="83"/>
      <c r="E4" s="83"/>
      <c r="F4" s="83"/>
      <c r="G4" s="83"/>
      <c r="H4" s="83"/>
      <c r="I4" s="83"/>
    </row>
    <row r="5" spans="1:10" x14ac:dyDescent="0.25">
      <c r="A5" s="133" t="str">
        <f>"D.  Local 'Meals' Tax Collections &amp; Distributions in Fiscal Year "&amp;'A. Update Year'!A6</f>
        <v>D.  Local 'Meals' Tax Collections &amp; Distributions in Fiscal Year 2020-2021</v>
      </c>
      <c r="B5" s="33"/>
      <c r="C5" s="33"/>
      <c r="D5" s="33"/>
      <c r="E5" s="33"/>
      <c r="F5" s="33"/>
      <c r="G5" s="33"/>
      <c r="H5" s="33"/>
    </row>
    <row r="7" spans="1:10" x14ac:dyDescent="0.25">
      <c r="A7" s="29" t="s">
        <v>183</v>
      </c>
      <c r="E7" s="163"/>
    </row>
    <row r="8" spans="1:10" x14ac:dyDescent="0.25">
      <c r="A8" s="29" t="s">
        <v>167</v>
      </c>
    </row>
    <row r="9" spans="1:10" x14ac:dyDescent="0.25">
      <c r="A9" s="29" t="s">
        <v>168</v>
      </c>
    </row>
    <row r="10" spans="1:10" ht="15.75" thickBot="1" x14ac:dyDescent="0.3"/>
    <row r="11" spans="1:10" ht="15.75" thickBot="1" x14ac:dyDescent="0.3">
      <c r="B11" s="74" t="s">
        <v>23</v>
      </c>
      <c r="C11" s="29" t="s">
        <v>184</v>
      </c>
      <c r="G11" s="29" t="s">
        <v>7</v>
      </c>
      <c r="H11" s="164">
        <v>0</v>
      </c>
      <c r="I11" s="87"/>
    </row>
    <row r="12" spans="1:10" ht="15.75" thickBot="1" x14ac:dyDescent="0.3">
      <c r="B12" s="74" t="s">
        <v>26</v>
      </c>
      <c r="C12" s="29" t="str">
        <f>"Total net collections in fiscal year "&amp;'A. Update Year'!$A$6&amp;"………………………………………………………"</f>
        <v>Total net collections in fiscal year 2020-2021………………………………………………………</v>
      </c>
      <c r="G12" s="74" t="s">
        <v>126</v>
      </c>
      <c r="H12" s="42"/>
    </row>
    <row r="13" spans="1:10" ht="15.75" thickBot="1" x14ac:dyDescent="0.3">
      <c r="B13" s="74"/>
    </row>
    <row r="14" spans="1:10" ht="15.75" thickBot="1" x14ac:dyDescent="0.3">
      <c r="B14" s="74" t="s">
        <v>28</v>
      </c>
      <c r="C14" s="29" t="s">
        <v>185</v>
      </c>
      <c r="G14" s="29" t="s">
        <v>7</v>
      </c>
      <c r="H14" s="42"/>
    </row>
    <row r="15" spans="1:10" ht="15.75" thickBot="1" x14ac:dyDescent="0.3">
      <c r="B15" s="74" t="s">
        <v>30</v>
      </c>
      <c r="C15" s="29" t="s">
        <v>186</v>
      </c>
      <c r="G15" s="29" t="s">
        <v>7</v>
      </c>
      <c r="H15" s="42"/>
    </row>
    <row r="16" spans="1:10" ht="15.75" thickBot="1" x14ac:dyDescent="0.3">
      <c r="B16" s="74" t="s">
        <v>32</v>
      </c>
      <c r="C16" s="29" t="s">
        <v>187</v>
      </c>
      <c r="G16" s="29" t="s">
        <v>7</v>
      </c>
      <c r="H16" s="42"/>
      <c r="J16" s="165"/>
    </row>
    <row r="17" spans="1:9" ht="15.75" thickBot="1" x14ac:dyDescent="0.3">
      <c r="C17" s="29" t="s">
        <v>188</v>
      </c>
      <c r="E17" s="347"/>
      <c r="F17" s="349"/>
      <c r="G17" s="348"/>
    </row>
    <row r="18" spans="1:9" ht="15.75" thickBot="1" x14ac:dyDescent="0.3">
      <c r="B18" s="29" t="s">
        <v>189</v>
      </c>
      <c r="D18" s="156" t="s">
        <v>190</v>
      </c>
      <c r="E18" s="83"/>
      <c r="F18" s="83"/>
      <c r="G18" s="83"/>
      <c r="H18" s="166">
        <f>SUM(H14:H16)</f>
        <v>0</v>
      </c>
    </row>
    <row r="19" spans="1:9" x14ac:dyDescent="0.25">
      <c r="B19" s="83"/>
      <c r="C19" s="156" t="s">
        <v>191</v>
      </c>
      <c r="E19" s="83"/>
      <c r="F19" s="83"/>
      <c r="G19" s="83"/>
      <c r="H19" s="83"/>
    </row>
    <row r="20" spans="1:9" ht="5.25" customHeight="1" x14ac:dyDescent="0.25">
      <c r="B20" s="83"/>
      <c r="C20" s="83"/>
      <c r="D20" s="83"/>
      <c r="E20" s="83"/>
      <c r="F20" s="83"/>
      <c r="G20" s="83"/>
      <c r="H20" s="83"/>
    </row>
    <row r="21" spans="1:9" ht="5.25" customHeight="1" x14ac:dyDescent="0.25">
      <c r="B21" s="83"/>
      <c r="C21" s="83"/>
      <c r="D21" s="83"/>
      <c r="E21" s="83"/>
      <c r="F21" s="83"/>
      <c r="G21" s="83"/>
      <c r="H21" s="83"/>
    </row>
    <row r="22" spans="1:9" ht="15.75" thickBot="1" x14ac:dyDescent="0.3">
      <c r="A22" s="83" t="s">
        <v>192</v>
      </c>
      <c r="B22" s="83"/>
      <c r="C22" s="83"/>
      <c r="D22" s="83"/>
      <c r="E22" s="83"/>
      <c r="F22" s="83"/>
    </row>
    <row r="23" spans="1:9" ht="15.75" thickBot="1" x14ac:dyDescent="0.3">
      <c r="A23" s="83"/>
      <c r="B23" s="158" t="s">
        <v>38</v>
      </c>
      <c r="C23" s="83" t="s">
        <v>193</v>
      </c>
      <c r="D23" s="83"/>
      <c r="E23" s="83"/>
      <c r="H23" s="164">
        <v>0</v>
      </c>
      <c r="I23" s="87"/>
    </row>
    <row r="24" spans="1:9" ht="15.75" thickBot="1" x14ac:dyDescent="0.3">
      <c r="A24" s="83"/>
      <c r="B24" s="158" t="s">
        <v>42</v>
      </c>
      <c r="C24" s="83" t="s">
        <v>180</v>
      </c>
      <c r="D24" s="83"/>
      <c r="E24" s="83"/>
      <c r="H24" s="167"/>
    </row>
    <row r="25" spans="1:9" ht="15.75" thickBot="1" x14ac:dyDescent="0.3">
      <c r="A25" s="78"/>
      <c r="B25" s="78"/>
      <c r="C25" s="78"/>
      <c r="D25" s="78"/>
      <c r="E25" s="78"/>
      <c r="F25" s="78"/>
      <c r="G25" s="78"/>
      <c r="H25" s="78"/>
      <c r="I25" s="78"/>
    </row>
    <row r="26" spans="1:9" ht="9" customHeight="1" x14ac:dyDescent="0.25">
      <c r="A26" s="83"/>
      <c r="B26" s="83"/>
      <c r="C26" s="83"/>
      <c r="D26" s="83"/>
      <c r="E26" s="83"/>
      <c r="F26" s="83"/>
      <c r="G26" s="83"/>
      <c r="H26" s="83"/>
      <c r="I26" s="83"/>
    </row>
    <row r="27" spans="1:9" x14ac:dyDescent="0.25">
      <c r="A27" s="133" t="str">
        <f>"E.  Local Land Transfer Tax Collections &amp; Distributions in Fiscal Year "&amp;'A. Update Year'!A6</f>
        <v>E.  Local Land Transfer Tax Collections &amp; Distributions in Fiscal Year 2020-2021</v>
      </c>
      <c r="B27" s="33"/>
      <c r="C27" s="33"/>
      <c r="D27" s="33"/>
      <c r="E27" s="33"/>
      <c r="F27" s="33"/>
      <c r="G27" s="33"/>
      <c r="H27" s="33"/>
    </row>
    <row r="28" spans="1:9" ht="6" customHeight="1" x14ac:dyDescent="0.25"/>
    <row r="29" spans="1:9" x14ac:dyDescent="0.25">
      <c r="A29" s="29" t="s">
        <v>194</v>
      </c>
      <c r="B29" s="74"/>
    </row>
    <row r="30" spans="1:9" x14ac:dyDescent="0.25">
      <c r="A30" s="29" t="s">
        <v>195</v>
      </c>
    </row>
    <row r="31" spans="1:9" x14ac:dyDescent="0.25">
      <c r="A31" s="29" t="s">
        <v>196</v>
      </c>
    </row>
    <row r="32" spans="1:9" x14ac:dyDescent="0.25">
      <c r="A32" s="29" t="s">
        <v>197</v>
      </c>
    </row>
    <row r="33" spans="1:11" x14ac:dyDescent="0.25">
      <c r="A33" s="29" t="s">
        <v>198</v>
      </c>
    </row>
    <row r="34" spans="1:11" ht="15.75" thickBot="1" x14ac:dyDescent="0.3">
      <c r="J34" s="168"/>
      <c r="K34" s="169"/>
    </row>
    <row r="35" spans="1:11" ht="15.75" thickBot="1" x14ac:dyDescent="0.3">
      <c r="B35" s="74" t="s">
        <v>23</v>
      </c>
      <c r="C35" s="29" t="str">
        <f>"Total net collections in fiscal year "&amp;'A. Update Year'!$A$6&amp;"………………………………………………………"</f>
        <v>Total net collections in fiscal year 2020-2021………………………………………………………</v>
      </c>
      <c r="G35" s="74" t="s">
        <v>126</v>
      </c>
      <c r="H35" s="42"/>
      <c r="J35" s="168"/>
      <c r="K35" s="169"/>
    </row>
    <row r="36" spans="1:11" ht="15.75" thickBot="1" x14ac:dyDescent="0.3">
      <c r="B36" s="74"/>
      <c r="G36" s="74"/>
      <c r="H36" s="83"/>
      <c r="J36" s="168"/>
      <c r="K36" s="169"/>
    </row>
    <row r="37" spans="1:11" ht="15.75" thickBot="1" x14ac:dyDescent="0.3">
      <c r="C37" s="29" t="s">
        <v>199</v>
      </c>
      <c r="G37" s="29" t="s">
        <v>7</v>
      </c>
      <c r="H37" s="42"/>
      <c r="J37" s="168"/>
      <c r="K37" s="169"/>
    </row>
    <row r="38" spans="1:11" ht="15.75" thickBot="1" x14ac:dyDescent="0.3">
      <c r="C38" s="29" t="s">
        <v>200</v>
      </c>
      <c r="G38" s="29" t="s">
        <v>7</v>
      </c>
      <c r="H38" s="42"/>
      <c r="J38" s="168"/>
      <c r="K38" s="169"/>
    </row>
    <row r="39" spans="1:11" ht="15.75" thickBot="1" x14ac:dyDescent="0.3">
      <c r="B39" s="156" t="s">
        <v>201</v>
      </c>
      <c r="H39" s="83"/>
      <c r="J39" s="168"/>
      <c r="K39" s="169"/>
    </row>
    <row r="40" spans="1:11" ht="15.75" thickBot="1" x14ac:dyDescent="0.3">
      <c r="B40" s="74" t="s">
        <v>26</v>
      </c>
      <c r="C40" s="29" t="s">
        <v>202</v>
      </c>
      <c r="G40" s="29" t="s">
        <v>7</v>
      </c>
      <c r="H40" s="164">
        <v>0</v>
      </c>
      <c r="I40" s="87"/>
      <c r="J40" s="168"/>
      <c r="K40" s="169"/>
    </row>
    <row r="41" spans="1:11" ht="15.75" thickBot="1" x14ac:dyDescent="0.3">
      <c r="B41" s="74" t="s">
        <v>28</v>
      </c>
      <c r="C41" s="29" t="s">
        <v>203</v>
      </c>
      <c r="G41" s="29" t="s">
        <v>7</v>
      </c>
      <c r="H41" s="167"/>
      <c r="J41" s="168"/>
      <c r="K41" s="169"/>
    </row>
    <row r="42" spans="1:11" ht="5.25" customHeight="1" x14ac:dyDescent="0.25">
      <c r="A42" s="83"/>
      <c r="B42" s="83"/>
      <c r="C42" s="83"/>
      <c r="D42" s="83"/>
      <c r="E42" s="83"/>
      <c r="F42" s="83"/>
      <c r="G42" s="83"/>
      <c r="H42" s="83"/>
      <c r="I42" s="83"/>
      <c r="J42" s="168"/>
      <c r="K42" s="169"/>
    </row>
    <row r="43" spans="1:11" ht="6.75" customHeight="1" thickBot="1" x14ac:dyDescent="0.3">
      <c r="A43" s="78"/>
      <c r="B43" s="78"/>
      <c r="C43" s="78"/>
      <c r="D43" s="78"/>
      <c r="E43" s="78"/>
      <c r="F43" s="78"/>
      <c r="G43" s="78"/>
      <c r="H43" s="78"/>
      <c r="I43" s="78"/>
    </row>
    <row r="44" spans="1:11" ht="8.25" customHeight="1" x14ac:dyDescent="0.25">
      <c r="A44" s="83"/>
      <c r="B44" s="83"/>
      <c r="C44" s="83"/>
      <c r="D44" s="83"/>
      <c r="E44" s="83"/>
      <c r="F44" s="83"/>
      <c r="G44" s="83"/>
      <c r="H44" s="83"/>
      <c r="I44" s="83"/>
    </row>
    <row r="45" spans="1:11" x14ac:dyDescent="0.25">
      <c r="A45" s="133" t="str">
        <f>"F.  Excise Tax on Conveyances -  Fiscal Year "&amp;'A. Update Year'!A6</f>
        <v>F.  Excise Tax on Conveyances -  Fiscal Year 2020-2021</v>
      </c>
      <c r="B45" s="33"/>
      <c r="C45" s="33"/>
      <c r="D45" s="33"/>
      <c r="E45" s="33"/>
      <c r="F45" s="33"/>
      <c r="G45" s="33"/>
      <c r="H45" s="33"/>
    </row>
    <row r="46" spans="1:11" ht="6" customHeight="1" x14ac:dyDescent="0.25">
      <c r="J46" s="168"/>
      <c r="K46" s="169"/>
    </row>
    <row r="47" spans="1:11" x14ac:dyDescent="0.25">
      <c r="A47" s="29" t="s">
        <v>204</v>
      </c>
      <c r="J47" s="168"/>
      <c r="K47" s="169"/>
    </row>
    <row r="48" spans="1:11" x14ac:dyDescent="0.25">
      <c r="A48" s="29" t="str">
        <f>"to another person.  Report the total county excise tax collected during Fiscal Year "&amp;'A. Update Year'!A6&amp;"*"</f>
        <v>to another person.  Report the total county excise tax collected during Fiscal Year 2020-2021*</v>
      </c>
      <c r="J48" s="168"/>
      <c r="K48" s="169"/>
    </row>
    <row r="49" spans="1:11" ht="8.25" customHeight="1" x14ac:dyDescent="0.25">
      <c r="J49" s="168"/>
      <c r="K49" s="169"/>
    </row>
    <row r="50" spans="1:11" x14ac:dyDescent="0.25">
      <c r="A50" s="29" t="s">
        <v>205</v>
      </c>
      <c r="J50" s="168"/>
      <c r="K50" s="169"/>
    </row>
    <row r="51" spans="1:11" ht="15.75" thickBot="1" x14ac:dyDescent="0.3">
      <c r="J51" s="168"/>
      <c r="K51" s="169"/>
    </row>
    <row r="52" spans="1:11" ht="15.75" thickBot="1" x14ac:dyDescent="0.3">
      <c r="B52" s="74" t="s">
        <v>23</v>
      </c>
      <c r="C52" s="29" t="str">
        <f>"Total excise tax "&amp;'A. Update Year'!A6&amp;"…………………………………………."</f>
        <v>Total excise tax 2020-2021………………………………………….</v>
      </c>
      <c r="G52" s="74" t="s">
        <v>126</v>
      </c>
      <c r="H52" s="42"/>
      <c r="J52" s="168"/>
      <c r="K52" s="169"/>
    </row>
    <row r="53" spans="1:11" ht="4.5" customHeight="1" x14ac:dyDescent="0.25">
      <c r="J53" s="168"/>
      <c r="K53" s="169"/>
    </row>
    <row r="54" spans="1:11" x14ac:dyDescent="0.25">
      <c r="A54" s="156" t="str">
        <f>"*Reminder, the fiscal year runs from July "&amp;'A. Update Year'!A8&amp;" thru June "&amp;'A. Update Year'!A9&amp;"."</f>
        <v>*Reminder, the fiscal year runs from July 2020 thru June 2021.</v>
      </c>
      <c r="J54" s="168"/>
      <c r="K54" s="169"/>
    </row>
    <row r="55" spans="1:11" ht="6.75" customHeight="1" x14ac:dyDescent="0.25">
      <c r="J55" s="168"/>
      <c r="K55" s="169"/>
    </row>
    <row r="56" spans="1:11" ht="5.25" customHeight="1" x14ac:dyDescent="0.25">
      <c r="A56" s="83"/>
      <c r="B56" s="83"/>
      <c r="C56" s="83"/>
      <c r="D56" s="83"/>
      <c r="E56" s="83"/>
      <c r="F56" s="83"/>
      <c r="G56" s="83"/>
      <c r="H56" s="83"/>
      <c r="J56" s="168"/>
      <c r="K56" s="169"/>
    </row>
    <row r="57" spans="1:11" ht="15.75" thickBot="1" x14ac:dyDescent="0.3">
      <c r="A57" s="78"/>
      <c r="B57" s="78"/>
      <c r="C57" s="78"/>
      <c r="D57" s="78"/>
      <c r="E57" s="78"/>
      <c r="F57" s="78"/>
      <c r="G57" s="78"/>
      <c r="H57" s="78"/>
      <c r="I57" s="78"/>
    </row>
    <row r="58" spans="1:11" x14ac:dyDescent="0.25">
      <c r="A58" s="63" t="str">
        <f>'Page 2'!A47</f>
        <v>TR-1-21</v>
      </c>
      <c r="C58" s="52" t="s">
        <v>181</v>
      </c>
      <c r="H58" s="50" t="s">
        <v>206</v>
      </c>
    </row>
  </sheetData>
  <sheetProtection password="C58F" sheet="1" objects="1" scenarios="1"/>
  <mergeCells count="1">
    <mergeCell ref="E17:G17"/>
  </mergeCells>
  <conditionalFormatting sqref="I18:V18 A17:E17 H17:V17 A18:A19 D19:V19 D18:G18 A2:V16 A1 C1:V1 A20:V1048576">
    <cfRule type="expression" dxfId="4" priority="6">
      <formula>CELL("protect", INDIRECT(ADDRESS(ROW(),COLUMN())))=1</formula>
    </cfRule>
  </conditionalFormatting>
  <conditionalFormatting sqref="H18">
    <cfRule type="expression" dxfId="3" priority="5">
      <formula>CELL("protect", INDIRECT(ADDRESS(ROW(),COLUMN())))=1</formula>
    </cfRule>
  </conditionalFormatting>
  <conditionalFormatting sqref="B18:C19">
    <cfRule type="expression" dxfId="2" priority="4">
      <formula>CELL("protect", INDIRECT(ADDRESS(ROW(),COLUMN())))=1</formula>
    </cfRule>
  </conditionalFormatting>
  <conditionalFormatting sqref="B1">
    <cfRule type="expression" dxfId="1" priority="2">
      <formula>CELL("protect", INDIRECT(ADDRESS(ROW(),COLUMN())))=1</formula>
    </cfRule>
  </conditionalFormatting>
  <conditionalFormatting sqref="W1:AN1048576">
    <cfRule type="expression" dxfId="0" priority="1">
      <formula>CELL("protect", INDIRECT(ADDRESS(ROW(),COLUMN())))=1</formula>
    </cfRule>
  </conditionalFormatting>
  <dataValidations count="1">
    <dataValidation type="whole" operator="greaterThanOrEqual" allowBlank="1" showInputMessage="1" showErrorMessage="1" errorTitle="Numeric Value Required" error="Round to the nearest whole number.  Choose &quot;CANCEL&quot; to repopulate this cell." sqref="H12:H16 H35:H38 H18 H52">
      <formula1>0</formula1>
    </dataValidation>
  </dataValidations>
  <pageMargins left="0.3" right="0.3" top="0.5" bottom="0.5" header="0.3" footer="0.3"/>
  <pageSetup scale="95" orientation="portrait" r:id="rId1"/>
  <ignoredErrors>
    <ignoredError sqref="B35:B41 B52 B11:B24" numberStoredAsText="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D9"/>
  <sheetViews>
    <sheetView topLeftCell="BF1" workbookViewId="0">
      <selection activeCell="A2" sqref="A2"/>
    </sheetView>
  </sheetViews>
  <sheetFormatPr defaultColWidth="9.140625" defaultRowHeight="11.25" x14ac:dyDescent="0.2"/>
  <cols>
    <col min="1" max="74" width="9.140625" style="234"/>
    <col min="75" max="75" width="10.85546875" style="234" customWidth="1"/>
    <col min="76" max="76" width="14.42578125" style="234" customWidth="1"/>
    <col min="77" max="16384" width="9.140625" style="234"/>
  </cols>
  <sheetData>
    <row r="1" spans="1:108" x14ac:dyDescent="0.2">
      <c r="A1" s="244" t="s">
        <v>2324</v>
      </c>
      <c r="B1" s="244" t="s">
        <v>2325</v>
      </c>
      <c r="C1" s="244" t="s">
        <v>2326</v>
      </c>
      <c r="D1" s="244" t="s">
        <v>2327</v>
      </c>
      <c r="E1" s="244" t="s">
        <v>2328</v>
      </c>
      <c r="F1" s="233" t="s">
        <v>2329</v>
      </c>
      <c r="G1" s="233" t="s">
        <v>2330</v>
      </c>
      <c r="H1" s="233" t="s">
        <v>2331</v>
      </c>
      <c r="I1" s="233" t="s">
        <v>2332</v>
      </c>
      <c r="J1" s="233" t="s">
        <v>2333</v>
      </c>
      <c r="K1" s="233" t="s">
        <v>2334</v>
      </c>
      <c r="L1" s="233" t="s">
        <v>2335</v>
      </c>
      <c r="M1" s="233" t="s">
        <v>2336</v>
      </c>
      <c r="N1" s="233" t="s">
        <v>2337</v>
      </c>
      <c r="O1" s="233" t="s">
        <v>2338</v>
      </c>
      <c r="P1" s="233" t="s">
        <v>2339</v>
      </c>
      <c r="Q1" s="233" t="s">
        <v>2340</v>
      </c>
      <c r="R1" s="233" t="s">
        <v>2341</v>
      </c>
      <c r="S1" s="233" t="s">
        <v>2342</v>
      </c>
      <c r="T1" s="233" t="s">
        <v>2343</v>
      </c>
      <c r="U1" s="233" t="s">
        <v>2344</v>
      </c>
      <c r="V1" s="233" t="s">
        <v>2345</v>
      </c>
      <c r="W1" s="233" t="s">
        <v>2346</v>
      </c>
      <c r="X1" s="233" t="s">
        <v>2347</v>
      </c>
      <c r="Y1" s="233" t="s">
        <v>2348</v>
      </c>
      <c r="Z1" s="233" t="s">
        <v>2349</v>
      </c>
      <c r="AA1" s="233" t="s">
        <v>2350</v>
      </c>
      <c r="AB1" s="233" t="s">
        <v>2351</v>
      </c>
      <c r="AC1" s="233" t="s">
        <v>2352</v>
      </c>
      <c r="AD1" s="233" t="s">
        <v>2353</v>
      </c>
      <c r="AE1" s="233" t="s">
        <v>2354</v>
      </c>
      <c r="AF1" s="233" t="s">
        <v>2355</v>
      </c>
      <c r="AG1" s="233" t="s">
        <v>2356</v>
      </c>
      <c r="AH1" s="233" t="s">
        <v>2357</v>
      </c>
      <c r="AI1" s="233" t="s">
        <v>2358</v>
      </c>
      <c r="AJ1" s="233" t="s">
        <v>2359</v>
      </c>
      <c r="AK1" s="233" t="s">
        <v>2360</v>
      </c>
      <c r="AL1" s="233" t="s">
        <v>2361</v>
      </c>
      <c r="AM1" s="233" t="s">
        <v>2362</v>
      </c>
      <c r="AN1" s="233" t="s">
        <v>2363</v>
      </c>
      <c r="AO1" s="233" t="s">
        <v>2364</v>
      </c>
      <c r="AP1" s="233" t="s">
        <v>2365</v>
      </c>
      <c r="AQ1" s="233" t="s">
        <v>2366</v>
      </c>
      <c r="AR1" s="233" t="s">
        <v>2367</v>
      </c>
      <c r="AS1" s="233" t="s">
        <v>2368</v>
      </c>
      <c r="AT1" s="233" t="s">
        <v>2369</v>
      </c>
      <c r="AU1" s="233" t="s">
        <v>2370</v>
      </c>
      <c r="AV1" s="233" t="s">
        <v>2371</v>
      </c>
      <c r="AW1" s="233" t="s">
        <v>2372</v>
      </c>
      <c r="AX1" s="233" t="s">
        <v>2373</v>
      </c>
      <c r="AY1" s="233" t="s">
        <v>2374</v>
      </c>
      <c r="AZ1" s="233" t="s">
        <v>2375</v>
      </c>
      <c r="BA1" s="233" t="s">
        <v>2376</v>
      </c>
      <c r="BB1" s="233" t="s">
        <v>2377</v>
      </c>
      <c r="BC1" s="233" t="s">
        <v>2378</v>
      </c>
      <c r="BD1" s="233" t="s">
        <v>2379</v>
      </c>
      <c r="BE1" s="233" t="s">
        <v>2380</v>
      </c>
      <c r="BF1" s="233" t="s">
        <v>2381</v>
      </c>
      <c r="BG1" s="233" t="s">
        <v>2382</v>
      </c>
      <c r="BH1" s="233" t="s">
        <v>2383</v>
      </c>
      <c r="BI1" s="233" t="s">
        <v>2384</v>
      </c>
      <c r="BJ1" s="233" t="s">
        <v>2385</v>
      </c>
      <c r="BK1" s="233" t="s">
        <v>2386</v>
      </c>
      <c r="BL1" s="233" t="s">
        <v>2387</v>
      </c>
      <c r="BM1" s="233" t="s">
        <v>2388</v>
      </c>
      <c r="BN1" s="233" t="s">
        <v>2389</v>
      </c>
      <c r="BO1" s="233" t="s">
        <v>2390</v>
      </c>
      <c r="BP1" s="233" t="s">
        <v>2391</v>
      </c>
      <c r="BQ1" s="233" t="s">
        <v>2392</v>
      </c>
      <c r="BR1" s="233" t="s">
        <v>2393</v>
      </c>
      <c r="BS1" s="233" t="s">
        <v>2394</v>
      </c>
      <c r="BT1" s="233" t="s">
        <v>2395</v>
      </c>
      <c r="BU1" s="233" t="s">
        <v>2396</v>
      </c>
      <c r="BV1" s="233" t="s">
        <v>2397</v>
      </c>
      <c r="BW1" s="233" t="s">
        <v>2398</v>
      </c>
      <c r="BX1" s="233" t="s">
        <v>2399</v>
      </c>
      <c r="BY1" s="233" t="s">
        <v>2400</v>
      </c>
      <c r="BZ1" s="233" t="s">
        <v>2401</v>
      </c>
      <c r="CA1" s="233" t="s">
        <v>2402</v>
      </c>
      <c r="CB1" s="233" t="s">
        <v>2403</v>
      </c>
      <c r="CC1" s="233" t="s">
        <v>2404</v>
      </c>
      <c r="CD1" s="233" t="s">
        <v>2405</v>
      </c>
      <c r="CE1" s="233" t="s">
        <v>2406</v>
      </c>
      <c r="CF1" s="233" t="s">
        <v>2407</v>
      </c>
      <c r="CG1" s="233" t="s">
        <v>2408</v>
      </c>
      <c r="CH1" s="233" t="s">
        <v>2409</v>
      </c>
      <c r="CI1" s="233" t="s">
        <v>2410</v>
      </c>
      <c r="CJ1" s="233" t="s">
        <v>2411</v>
      </c>
      <c r="CK1" s="233" t="s">
        <v>2412</v>
      </c>
      <c r="CL1" s="233" t="s">
        <v>2413</v>
      </c>
      <c r="CM1" s="233" t="s">
        <v>2414</v>
      </c>
      <c r="CN1" s="233" t="s">
        <v>2415</v>
      </c>
      <c r="CO1" s="233" t="s">
        <v>2416</v>
      </c>
      <c r="CP1" s="233" t="s">
        <v>2417</v>
      </c>
      <c r="CQ1" s="233" t="s">
        <v>2418</v>
      </c>
      <c r="CR1" s="233" t="s">
        <v>2419</v>
      </c>
      <c r="CS1" s="233" t="s">
        <v>2420</v>
      </c>
      <c r="CT1" s="233" t="s">
        <v>2421</v>
      </c>
      <c r="CU1" s="233" t="s">
        <v>2422</v>
      </c>
      <c r="CV1" s="233" t="s">
        <v>2423</v>
      </c>
      <c r="CW1" s="233" t="s">
        <v>2424</v>
      </c>
      <c r="CX1" s="233" t="s">
        <v>2425</v>
      </c>
      <c r="CY1" s="233" t="s">
        <v>2426</v>
      </c>
      <c r="CZ1" s="233" t="s">
        <v>2427</v>
      </c>
      <c r="DA1" s="233" t="s">
        <v>2428</v>
      </c>
      <c r="DB1" s="233" t="s">
        <v>2429</v>
      </c>
      <c r="DC1" s="233" t="s">
        <v>2430</v>
      </c>
      <c r="DD1" s="233" t="s">
        <v>2431</v>
      </c>
    </row>
    <row r="2" spans="1:108" x14ac:dyDescent="0.2">
      <c r="F2" s="234">
        <f>Cover!B20</f>
        <v>0</v>
      </c>
      <c r="G2" s="234">
        <f>Cover!B21</f>
        <v>0</v>
      </c>
      <c r="H2" s="234">
        <f>Cover!B22</f>
        <v>0</v>
      </c>
      <c r="I2" s="234">
        <f>Cover!B23</f>
        <v>0</v>
      </c>
      <c r="J2" s="234">
        <f>Cover!B28</f>
        <v>0</v>
      </c>
      <c r="K2" s="234">
        <f>Cover!B29</f>
        <v>0</v>
      </c>
      <c r="L2" s="234">
        <f>Cover!B30</f>
        <v>0</v>
      </c>
      <c r="M2" s="234">
        <f>Cover!B31</f>
        <v>0</v>
      </c>
      <c r="N2" s="234">
        <f>Cover!B31</f>
        <v>0</v>
      </c>
      <c r="O2" s="235">
        <f>'Page 2'!J10</f>
        <v>0</v>
      </c>
      <c r="P2" s="234">
        <f>'Page 2'!L10</f>
        <v>0</v>
      </c>
      <c r="Q2" s="235">
        <f>'Page 2'!J11</f>
        <v>0</v>
      </c>
      <c r="R2" s="234">
        <f>'Page 2'!L11</f>
        <v>0</v>
      </c>
      <c r="S2" s="235">
        <f>'Page 2'!J12</f>
        <v>0</v>
      </c>
      <c r="T2" s="234">
        <f>'Page 2'!L12</f>
        <v>0</v>
      </c>
      <c r="U2" s="235">
        <f>'Page 2'!J13</f>
        <v>0</v>
      </c>
      <c r="V2" s="234">
        <f>'Page 2'!L13</f>
        <v>0</v>
      </c>
      <c r="W2" s="235">
        <f>'Page 2'!J14</f>
        <v>0</v>
      </c>
      <c r="X2" s="234">
        <f>'Page 2'!L14</f>
        <v>0</v>
      </c>
      <c r="Y2" s="235">
        <f>'Page 2'!J15</f>
        <v>0</v>
      </c>
      <c r="Z2" s="234">
        <f>'Page 2'!L15</f>
        <v>0</v>
      </c>
      <c r="AA2" s="235">
        <f>'Page 2'!J17</f>
        <v>0</v>
      </c>
      <c r="AB2" s="234">
        <f>'Page 2'!L17</f>
        <v>0</v>
      </c>
      <c r="AC2" s="235">
        <f>'Page 2'!J22</f>
        <v>0</v>
      </c>
      <c r="AD2" s="234">
        <f>'Page 2'!L22</f>
        <v>0</v>
      </c>
      <c r="AE2" s="235">
        <f>'Page 2'!J23</f>
        <v>0</v>
      </c>
      <c r="AF2" s="234">
        <f>'Page 2'!L23</f>
        <v>0</v>
      </c>
      <c r="AG2" s="235">
        <f>'Page 2'!J24</f>
        <v>0</v>
      </c>
      <c r="AH2" s="234">
        <f>'Page 2'!L24</f>
        <v>0</v>
      </c>
      <c r="AI2" s="235">
        <f>'Page 2'!J28</f>
        <v>0</v>
      </c>
      <c r="AJ2" s="234">
        <f>'Page 2'!L28</f>
        <v>0</v>
      </c>
      <c r="AK2" s="235">
        <f>'Page 2'!J30</f>
        <v>0</v>
      </c>
      <c r="AL2" s="234">
        <f>'Page 2'!L30</f>
        <v>0</v>
      </c>
      <c r="AM2" s="235">
        <f>'Page 2'!J31</f>
        <v>0</v>
      </c>
      <c r="AN2" s="234">
        <f>'Page 2'!L31</f>
        <v>0</v>
      </c>
      <c r="AO2" s="235">
        <f>'Page 2'!J32</f>
        <v>0</v>
      </c>
      <c r="AP2" s="234">
        <f>'Page 2'!L32</f>
        <v>0</v>
      </c>
      <c r="AQ2" s="235">
        <f>'Page 2'!J33</f>
        <v>0</v>
      </c>
      <c r="AR2" s="234">
        <f>'Page 2'!L33</f>
        <v>0</v>
      </c>
      <c r="AS2" s="235">
        <f>'Page 2'!J35</f>
        <v>0</v>
      </c>
      <c r="AT2" s="234">
        <f>'Page 2'!L35</f>
        <v>0</v>
      </c>
      <c r="AU2" s="235">
        <f>'Page 2'!J38</f>
        <v>0</v>
      </c>
      <c r="AV2" s="234">
        <f>'Page 2'!L38</f>
        <v>0</v>
      </c>
      <c r="AW2" s="235">
        <f>'Page 2'!J41</f>
        <v>0</v>
      </c>
      <c r="AX2" s="234">
        <f>'Page 2'!L41</f>
        <v>0</v>
      </c>
      <c r="AY2" s="234">
        <f>'Page 3'!F16</f>
        <v>0</v>
      </c>
      <c r="AZ2" s="235">
        <f>'Page 3'!L31</f>
        <v>0</v>
      </c>
      <c r="BA2" s="235">
        <f>'Page 3'!L33</f>
        <v>0</v>
      </c>
      <c r="BB2" s="235">
        <f>'Page 3'!L35</f>
        <v>0</v>
      </c>
      <c r="BC2" s="235">
        <f>'Page 3'!L38</f>
        <v>0</v>
      </c>
      <c r="BD2" s="235">
        <f>'Page 3'!K40</f>
        <v>0</v>
      </c>
      <c r="BE2" s="235">
        <f>'Page 3'!L43</f>
        <v>0</v>
      </c>
      <c r="BF2" s="235" t="str">
        <f>'Page 4'!C10</f>
        <v/>
      </c>
      <c r="BG2" s="235">
        <f>'Page 4'!D10</f>
        <v>0</v>
      </c>
      <c r="BH2" s="235">
        <f>'Page 4'!F10</f>
        <v>0</v>
      </c>
      <c r="BI2" s="235">
        <f>'Page 4'!G10</f>
        <v>0</v>
      </c>
      <c r="BJ2" s="234" t="str">
        <f>'Page 4'!C11</f>
        <v/>
      </c>
      <c r="BK2" s="235">
        <f>'Page 4'!D11</f>
        <v>0</v>
      </c>
      <c r="BL2" s="234">
        <f>'Page 4'!F11</f>
        <v>0</v>
      </c>
      <c r="BM2" s="235">
        <f>'Page 4'!G11</f>
        <v>0</v>
      </c>
      <c r="BN2" s="235">
        <f>'Page 4'!D12</f>
        <v>0</v>
      </c>
      <c r="BO2" s="235">
        <f>'Page 4'!G12</f>
        <v>0</v>
      </c>
      <c r="BP2" s="235">
        <f>'Page 5'!E35</f>
        <v>0</v>
      </c>
      <c r="BQ2" s="235">
        <f>'Page 5'!H35</f>
        <v>0</v>
      </c>
      <c r="BR2" s="235">
        <f>'Page 6'!F32</f>
        <v>0</v>
      </c>
      <c r="BS2" s="235">
        <f>'Page 6'!F33</f>
        <v>0</v>
      </c>
      <c r="BT2" s="235">
        <f>'Page 6'!F34</f>
        <v>0</v>
      </c>
      <c r="BU2" s="235">
        <f>'Page 6'!F35</f>
        <v>0</v>
      </c>
      <c r="BV2" s="235">
        <f>'Page 6'!F36</f>
        <v>0</v>
      </c>
      <c r="BW2" s="235">
        <f>'Page 6'!F38</f>
        <v>0</v>
      </c>
      <c r="BX2" s="235">
        <f>'Page 6'!F46</f>
        <v>0</v>
      </c>
      <c r="BY2" s="235">
        <f>'Page 6'!F47</f>
        <v>0</v>
      </c>
      <c r="BZ2" s="235">
        <f>'Page 6'!F50</f>
        <v>0</v>
      </c>
      <c r="CA2" s="235">
        <f>'Page 6'!F51</f>
        <v>0</v>
      </c>
      <c r="CB2" s="235">
        <f>'Page 6'!F53</f>
        <v>0</v>
      </c>
      <c r="CC2" s="241">
        <f>'Page 6'!D61</f>
        <v>0</v>
      </c>
      <c r="CD2" s="235">
        <f>'Page 6'!F63</f>
        <v>0</v>
      </c>
      <c r="CE2" s="235">
        <f>'Page 6'!F65</f>
        <v>0</v>
      </c>
      <c r="CF2" s="235">
        <f>'Page 6'!F66</f>
        <v>0</v>
      </c>
      <c r="CG2" s="235">
        <f>'Page 6'!F67</f>
        <v>0</v>
      </c>
      <c r="CH2" s="234">
        <f>'Page 6'!D68</f>
        <v>0</v>
      </c>
      <c r="CI2" s="235">
        <f>'Page 6'!F69</f>
        <v>0</v>
      </c>
      <c r="CJ2" s="234">
        <f>'Page 6'!F73</f>
        <v>0</v>
      </c>
      <c r="CK2" s="242">
        <f>'Page 6'!F74</f>
        <v>0</v>
      </c>
      <c r="CL2" s="234">
        <f>'Page 7'!H11</f>
        <v>0</v>
      </c>
      <c r="CM2" s="235">
        <f>'Page 7'!H12</f>
        <v>0</v>
      </c>
      <c r="CN2" s="235">
        <f>'Page 7'!H14</f>
        <v>0</v>
      </c>
      <c r="CO2" s="235">
        <f>'Page 7'!H15</f>
        <v>0</v>
      </c>
      <c r="CP2" s="235">
        <f>'Page 7'!H16</f>
        <v>0</v>
      </c>
      <c r="CQ2" s="234">
        <f>'Page 7'!E17</f>
        <v>0</v>
      </c>
      <c r="CR2" s="235">
        <f>'Page 7'!H18</f>
        <v>0</v>
      </c>
      <c r="CS2" s="234">
        <f>'Page 7'!H23</f>
        <v>0</v>
      </c>
      <c r="CT2" s="243">
        <f>'Page 7'!H24</f>
        <v>0</v>
      </c>
      <c r="CU2" s="235">
        <f>'Page 7'!H35</f>
        <v>0</v>
      </c>
      <c r="CV2" s="235">
        <f>'Page 7'!H37</f>
        <v>0</v>
      </c>
      <c r="CW2" s="235">
        <f>'Page 7'!H38</f>
        <v>0</v>
      </c>
      <c r="CX2" s="234">
        <f>'Page 7'!H40</f>
        <v>0</v>
      </c>
      <c r="CY2" s="242">
        <f>'Page 7'!H41</f>
        <v>0</v>
      </c>
      <c r="CZ2" s="235">
        <f>'Page 7'!H52</f>
        <v>0</v>
      </c>
    </row>
    <row r="9" spans="1:108" ht="21" x14ac:dyDescent="0.35">
      <c r="A9" s="245" t="s">
        <v>9240</v>
      </c>
      <c r="DA9" s="245" t="s">
        <v>9240</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DD201"/>
  <sheetViews>
    <sheetView workbookViewId="0"/>
  </sheetViews>
  <sheetFormatPr defaultColWidth="16" defaultRowHeight="15" x14ac:dyDescent="0.25"/>
  <sheetData>
    <row r="1" spans="1:108" s="240" customFormat="1" ht="11.25" x14ac:dyDescent="0.2">
      <c r="A1" s="239" t="s">
        <v>2324</v>
      </c>
      <c r="B1" s="239" t="s">
        <v>2325</v>
      </c>
      <c r="C1" s="239" t="s">
        <v>2326</v>
      </c>
      <c r="D1" s="239" t="s">
        <v>2327</v>
      </c>
      <c r="E1" s="239" t="s">
        <v>2328</v>
      </c>
      <c r="F1" s="239" t="s">
        <v>2329</v>
      </c>
      <c r="G1" s="239" t="s">
        <v>2330</v>
      </c>
      <c r="H1" s="239" t="s">
        <v>2331</v>
      </c>
      <c r="I1" s="239" t="s">
        <v>2332</v>
      </c>
      <c r="J1" s="239" t="s">
        <v>2333</v>
      </c>
      <c r="K1" s="239" t="s">
        <v>2334</v>
      </c>
      <c r="L1" s="239" t="s">
        <v>2335</v>
      </c>
      <c r="M1" s="239" t="s">
        <v>2336</v>
      </c>
      <c r="N1" s="239" t="s">
        <v>2337</v>
      </c>
      <c r="O1" s="239" t="s">
        <v>2338</v>
      </c>
      <c r="P1" s="239" t="s">
        <v>2339</v>
      </c>
      <c r="Q1" s="239" t="s">
        <v>2340</v>
      </c>
      <c r="R1" s="239" t="s">
        <v>2341</v>
      </c>
      <c r="S1" s="239" t="s">
        <v>2342</v>
      </c>
      <c r="T1" s="239" t="s">
        <v>2343</v>
      </c>
      <c r="U1" s="239" t="s">
        <v>2344</v>
      </c>
      <c r="V1" s="239" t="s">
        <v>2345</v>
      </c>
      <c r="W1" s="239" t="s">
        <v>2346</v>
      </c>
      <c r="X1" s="239" t="s">
        <v>2347</v>
      </c>
      <c r="Y1" s="239" t="s">
        <v>2348</v>
      </c>
      <c r="Z1" s="239" t="s">
        <v>2349</v>
      </c>
      <c r="AA1" s="239" t="s">
        <v>2350</v>
      </c>
      <c r="AB1" s="239" t="s">
        <v>2351</v>
      </c>
      <c r="AC1" s="239" t="s">
        <v>2352</v>
      </c>
      <c r="AD1" s="239" t="s">
        <v>2353</v>
      </c>
      <c r="AE1" s="239" t="s">
        <v>2354</v>
      </c>
      <c r="AF1" s="239" t="s">
        <v>2355</v>
      </c>
      <c r="AG1" s="239" t="s">
        <v>2356</v>
      </c>
      <c r="AH1" s="239" t="s">
        <v>2357</v>
      </c>
      <c r="AI1" s="239" t="s">
        <v>2358</v>
      </c>
      <c r="AJ1" s="239" t="s">
        <v>2359</v>
      </c>
      <c r="AK1" s="239" t="s">
        <v>2360</v>
      </c>
      <c r="AL1" s="239" t="s">
        <v>2361</v>
      </c>
      <c r="AM1" s="239" t="s">
        <v>2362</v>
      </c>
      <c r="AN1" s="239" t="s">
        <v>2363</v>
      </c>
      <c r="AO1" s="239" t="s">
        <v>2364</v>
      </c>
      <c r="AP1" s="239" t="s">
        <v>2365</v>
      </c>
      <c r="AQ1" s="239" t="s">
        <v>2366</v>
      </c>
      <c r="AR1" s="239" t="s">
        <v>2367</v>
      </c>
      <c r="AS1" s="239" t="s">
        <v>2368</v>
      </c>
      <c r="AT1" s="239" t="s">
        <v>2369</v>
      </c>
      <c r="AU1" s="239" t="s">
        <v>2370</v>
      </c>
      <c r="AV1" s="239" t="s">
        <v>2371</v>
      </c>
      <c r="AW1" s="239" t="s">
        <v>2372</v>
      </c>
      <c r="AX1" s="239" t="s">
        <v>2373</v>
      </c>
      <c r="AY1" s="239" t="s">
        <v>2374</v>
      </c>
      <c r="AZ1" s="239" t="s">
        <v>2375</v>
      </c>
      <c r="BA1" s="239" t="s">
        <v>2376</v>
      </c>
      <c r="BB1" s="239" t="s">
        <v>2377</v>
      </c>
      <c r="BC1" s="239" t="s">
        <v>2378</v>
      </c>
      <c r="BD1" s="239" t="s">
        <v>2379</v>
      </c>
      <c r="BE1" s="239" t="s">
        <v>2380</v>
      </c>
      <c r="BF1" s="239" t="s">
        <v>2381</v>
      </c>
      <c r="BG1" s="239" t="s">
        <v>2382</v>
      </c>
      <c r="BH1" s="239" t="s">
        <v>2383</v>
      </c>
      <c r="BI1" s="239" t="s">
        <v>2384</v>
      </c>
      <c r="BJ1" s="239" t="s">
        <v>2385</v>
      </c>
      <c r="BK1" s="239" t="s">
        <v>2386</v>
      </c>
      <c r="BL1" s="239" t="s">
        <v>2387</v>
      </c>
      <c r="BM1" s="239" t="s">
        <v>2388</v>
      </c>
      <c r="BN1" s="239" t="s">
        <v>2389</v>
      </c>
      <c r="BO1" s="239" t="s">
        <v>2390</v>
      </c>
      <c r="BP1" s="239" t="s">
        <v>2391</v>
      </c>
      <c r="BQ1" s="239" t="s">
        <v>2392</v>
      </c>
      <c r="BR1" s="239" t="s">
        <v>2393</v>
      </c>
      <c r="BS1" s="239" t="s">
        <v>2394</v>
      </c>
      <c r="BT1" s="239" t="s">
        <v>2395</v>
      </c>
      <c r="BU1" s="239" t="s">
        <v>2396</v>
      </c>
      <c r="BV1" s="239" t="s">
        <v>2397</v>
      </c>
      <c r="BW1" s="239" t="s">
        <v>2398</v>
      </c>
      <c r="BX1" s="239" t="s">
        <v>2399</v>
      </c>
      <c r="BY1" s="239" t="s">
        <v>2400</v>
      </c>
      <c r="BZ1" s="239" t="s">
        <v>2401</v>
      </c>
      <c r="CA1" s="239" t="s">
        <v>2402</v>
      </c>
      <c r="CB1" s="239" t="s">
        <v>2403</v>
      </c>
      <c r="CC1" s="239" t="s">
        <v>2404</v>
      </c>
      <c r="CD1" s="239" t="s">
        <v>2405</v>
      </c>
      <c r="CE1" s="239" t="s">
        <v>2406</v>
      </c>
      <c r="CF1" s="239" t="s">
        <v>2407</v>
      </c>
      <c r="CG1" s="239" t="s">
        <v>2408</v>
      </c>
      <c r="CH1" s="239" t="s">
        <v>2409</v>
      </c>
      <c r="CI1" s="239" t="s">
        <v>2410</v>
      </c>
      <c r="CJ1" s="239" t="s">
        <v>2411</v>
      </c>
      <c r="CK1" s="239" t="s">
        <v>2412</v>
      </c>
      <c r="CL1" s="239" t="s">
        <v>2413</v>
      </c>
      <c r="CM1" s="239" t="s">
        <v>2414</v>
      </c>
      <c r="CN1" s="239" t="s">
        <v>2415</v>
      </c>
      <c r="CO1" s="239" t="s">
        <v>2416</v>
      </c>
      <c r="CP1" s="239" t="s">
        <v>2417</v>
      </c>
      <c r="CQ1" s="239" t="s">
        <v>2418</v>
      </c>
      <c r="CR1" s="239" t="s">
        <v>2419</v>
      </c>
      <c r="CS1" s="239" t="s">
        <v>2420</v>
      </c>
      <c r="CT1" s="239" t="s">
        <v>2421</v>
      </c>
      <c r="CU1" s="239" t="s">
        <v>2422</v>
      </c>
      <c r="CV1" s="239" t="s">
        <v>2423</v>
      </c>
      <c r="CW1" s="239" t="s">
        <v>2424</v>
      </c>
      <c r="CX1" s="239" t="s">
        <v>2425</v>
      </c>
      <c r="CY1" s="239" t="s">
        <v>2426</v>
      </c>
      <c r="CZ1" s="239" t="s">
        <v>2427</v>
      </c>
      <c r="DA1" s="239" t="s">
        <v>2428</v>
      </c>
      <c r="DB1" s="239" t="s">
        <v>2429</v>
      </c>
      <c r="DC1" s="239" t="s">
        <v>2430</v>
      </c>
      <c r="DD1" s="239" t="s">
        <v>2431</v>
      </c>
    </row>
    <row r="2" spans="1:108" ht="45" hidden="1" x14ac:dyDescent="0.25">
      <c r="A2" s="236">
        <v>2</v>
      </c>
      <c r="B2" s="237" t="s">
        <v>2432</v>
      </c>
      <c r="C2" s="236">
        <v>1</v>
      </c>
      <c r="D2" s="236" t="b">
        <v>1</v>
      </c>
      <c r="E2" s="237" t="s">
        <v>2433</v>
      </c>
      <c r="F2" s="237" t="s">
        <v>2434</v>
      </c>
      <c r="G2" s="237" t="s">
        <v>2435</v>
      </c>
      <c r="H2" s="237" t="s">
        <v>2436</v>
      </c>
      <c r="I2" s="237" t="s">
        <v>2437</v>
      </c>
      <c r="J2" s="237" t="s">
        <v>2434</v>
      </c>
      <c r="K2" s="237" t="s">
        <v>2435</v>
      </c>
      <c r="L2" s="237" t="s">
        <v>2436</v>
      </c>
      <c r="M2" s="237" t="s">
        <v>2438</v>
      </c>
      <c r="N2" s="237" t="s">
        <v>2439</v>
      </c>
      <c r="O2" s="237" t="s">
        <v>2440</v>
      </c>
      <c r="P2" s="237" t="s">
        <v>2433</v>
      </c>
      <c r="Q2" s="237" t="s">
        <v>2441</v>
      </c>
      <c r="R2" s="237" t="s">
        <v>2433</v>
      </c>
      <c r="S2" s="237" t="s">
        <v>2442</v>
      </c>
      <c r="T2" s="237" t="s">
        <v>2433</v>
      </c>
      <c r="U2" s="237" t="s">
        <v>2443</v>
      </c>
      <c r="V2" s="237" t="s">
        <v>2433</v>
      </c>
      <c r="W2" s="237" t="s">
        <v>2444</v>
      </c>
      <c r="X2" s="237" t="s">
        <v>2433</v>
      </c>
      <c r="Y2" s="237" t="s">
        <v>2445</v>
      </c>
      <c r="Z2" s="237" t="s">
        <v>2433</v>
      </c>
      <c r="AA2" s="237" t="s">
        <v>2446</v>
      </c>
      <c r="AB2" s="237" t="s">
        <v>2433</v>
      </c>
      <c r="AC2" s="237" t="s">
        <v>2447</v>
      </c>
      <c r="AD2" s="237" t="s">
        <v>2433</v>
      </c>
      <c r="AE2" s="237" t="s">
        <v>2448</v>
      </c>
      <c r="AF2" s="237" t="s">
        <v>2433</v>
      </c>
      <c r="AG2" s="237" t="s">
        <v>2449</v>
      </c>
      <c r="AH2" s="237" t="s">
        <v>2433</v>
      </c>
      <c r="AI2" s="237" t="s">
        <v>2450</v>
      </c>
      <c r="AJ2" s="237" t="s">
        <v>2433</v>
      </c>
      <c r="AK2" s="237" t="s">
        <v>2451</v>
      </c>
      <c r="AL2" s="237" t="s">
        <v>2433</v>
      </c>
      <c r="AM2" s="237" t="s">
        <v>2452</v>
      </c>
      <c r="AN2" s="237" t="s">
        <v>2433</v>
      </c>
      <c r="AO2" s="237" t="s">
        <v>2453</v>
      </c>
      <c r="AP2" s="237" t="s">
        <v>2433</v>
      </c>
      <c r="AQ2" s="237" t="s">
        <v>2454</v>
      </c>
      <c r="AR2" s="237" t="s">
        <v>2433</v>
      </c>
      <c r="AS2" s="237" t="s">
        <v>2455</v>
      </c>
      <c r="AT2" s="237" t="s">
        <v>2433</v>
      </c>
      <c r="AU2" s="237" t="s">
        <v>2456</v>
      </c>
      <c r="AV2" s="237" t="s">
        <v>2433</v>
      </c>
      <c r="AW2" s="237" t="s">
        <v>2457</v>
      </c>
      <c r="AX2" s="237" t="s">
        <v>2433</v>
      </c>
      <c r="AY2" s="237" t="s">
        <v>2458</v>
      </c>
      <c r="AZ2" s="237" t="s">
        <v>2459</v>
      </c>
      <c r="BA2" s="237" t="s">
        <v>2460</v>
      </c>
      <c r="BB2" s="237" t="s">
        <v>2461</v>
      </c>
      <c r="BC2" s="237" t="s">
        <v>2462</v>
      </c>
      <c r="BD2" s="237" t="s">
        <v>70</v>
      </c>
      <c r="BE2" s="237" t="s">
        <v>2463</v>
      </c>
      <c r="BF2" s="237" t="s">
        <v>2433</v>
      </c>
      <c r="BG2" s="237" t="s">
        <v>2462</v>
      </c>
      <c r="BH2" s="237" t="s">
        <v>2462</v>
      </c>
      <c r="BI2" s="237" t="s">
        <v>2462</v>
      </c>
      <c r="BJ2" s="237" t="s">
        <v>2433</v>
      </c>
      <c r="BK2" s="237" t="s">
        <v>2462</v>
      </c>
      <c r="BL2" s="237" t="s">
        <v>2462</v>
      </c>
      <c r="BM2" s="237" t="s">
        <v>2462</v>
      </c>
      <c r="BN2" s="237" t="s">
        <v>2462</v>
      </c>
      <c r="BO2" s="237" t="s">
        <v>2462</v>
      </c>
      <c r="BP2" s="237" t="s">
        <v>2464</v>
      </c>
      <c r="BQ2" s="237" t="s">
        <v>2465</v>
      </c>
      <c r="BR2" s="237" t="s">
        <v>2433</v>
      </c>
      <c r="BS2" s="237" t="s">
        <v>2466</v>
      </c>
      <c r="BT2" s="237" t="s">
        <v>2433</v>
      </c>
      <c r="BU2" s="237" t="s">
        <v>2433</v>
      </c>
      <c r="BV2" s="237" t="s">
        <v>2433</v>
      </c>
      <c r="BW2" s="237" t="s">
        <v>2466</v>
      </c>
      <c r="BX2" s="237" t="s">
        <v>2462</v>
      </c>
      <c r="BY2" s="237" t="s">
        <v>2433</v>
      </c>
      <c r="BZ2" s="237" t="s">
        <v>2462</v>
      </c>
      <c r="CA2" s="237" t="s">
        <v>2433</v>
      </c>
      <c r="CB2" s="237" t="s">
        <v>2462</v>
      </c>
      <c r="CC2" s="237" t="s">
        <v>2467</v>
      </c>
      <c r="CD2" s="237" t="s">
        <v>2468</v>
      </c>
      <c r="CE2" s="237" t="s">
        <v>2433</v>
      </c>
      <c r="CF2" s="237" t="s">
        <v>2433</v>
      </c>
      <c r="CG2" s="237" t="s">
        <v>2468</v>
      </c>
      <c r="CH2" s="237" t="s">
        <v>2469</v>
      </c>
      <c r="CI2" s="237" t="s">
        <v>2468</v>
      </c>
      <c r="CJ2" s="237" t="s">
        <v>2433</v>
      </c>
      <c r="CK2" s="237" t="s">
        <v>2433</v>
      </c>
      <c r="CL2" s="237" t="s">
        <v>2462</v>
      </c>
      <c r="CM2" s="237" t="s">
        <v>2433</v>
      </c>
      <c r="CN2" s="237" t="s">
        <v>2433</v>
      </c>
      <c r="CO2" s="237" t="s">
        <v>2433</v>
      </c>
      <c r="CP2" s="237" t="s">
        <v>2433</v>
      </c>
      <c r="CQ2" s="237" t="s">
        <v>2433</v>
      </c>
      <c r="CR2" s="237" t="s">
        <v>2462</v>
      </c>
      <c r="CS2" s="237" t="s">
        <v>2462</v>
      </c>
      <c r="CT2" s="237" t="s">
        <v>2433</v>
      </c>
      <c r="CU2" s="237" t="s">
        <v>2433</v>
      </c>
      <c r="CV2" s="237" t="s">
        <v>2433</v>
      </c>
      <c r="CW2" s="237" t="s">
        <v>2433</v>
      </c>
      <c r="CX2" s="237" t="s">
        <v>2462</v>
      </c>
      <c r="CY2" s="237" t="s">
        <v>2433</v>
      </c>
      <c r="CZ2" s="237" t="s">
        <v>2433</v>
      </c>
      <c r="DA2" s="237" t="s">
        <v>2470</v>
      </c>
      <c r="DB2" s="238">
        <v>42754.48101851852</v>
      </c>
      <c r="DC2" s="237" t="s">
        <v>2470</v>
      </c>
      <c r="DD2" s="238">
        <v>42779.563773148147</v>
      </c>
    </row>
    <row r="3" spans="1:108" ht="45" hidden="1" x14ac:dyDescent="0.25">
      <c r="A3" s="236">
        <v>3</v>
      </c>
      <c r="B3" s="237" t="s">
        <v>2432</v>
      </c>
      <c r="C3" s="236">
        <v>87</v>
      </c>
      <c r="D3" s="236" t="b">
        <v>1</v>
      </c>
      <c r="E3" s="237" t="s">
        <v>2433</v>
      </c>
      <c r="F3" s="237" t="s">
        <v>2471</v>
      </c>
      <c r="G3" s="237" t="s">
        <v>2472</v>
      </c>
      <c r="H3" s="237" t="s">
        <v>2473</v>
      </c>
      <c r="I3" s="237" t="s">
        <v>2474</v>
      </c>
      <c r="J3" s="237" t="s">
        <v>2475</v>
      </c>
      <c r="K3" s="237" t="s">
        <v>2476</v>
      </c>
      <c r="L3" s="237" t="s">
        <v>2477</v>
      </c>
      <c r="M3" s="237" t="s">
        <v>2478</v>
      </c>
      <c r="N3" s="237" t="s">
        <v>2479</v>
      </c>
      <c r="O3" s="237" t="s">
        <v>2480</v>
      </c>
      <c r="P3" s="237" t="s">
        <v>2433</v>
      </c>
      <c r="Q3" s="237" t="s">
        <v>2481</v>
      </c>
      <c r="R3" s="237" t="s">
        <v>2433</v>
      </c>
      <c r="S3" s="237" t="s">
        <v>2482</v>
      </c>
      <c r="T3" s="237" t="s">
        <v>2433</v>
      </c>
      <c r="U3" s="237" t="s">
        <v>2462</v>
      </c>
      <c r="V3" s="237" t="s">
        <v>2433</v>
      </c>
      <c r="W3" s="237" t="s">
        <v>2483</v>
      </c>
      <c r="X3" s="237" t="s">
        <v>2433</v>
      </c>
      <c r="Y3" s="237" t="s">
        <v>2484</v>
      </c>
      <c r="Z3" s="237" t="s">
        <v>2433</v>
      </c>
      <c r="AA3" s="237" t="s">
        <v>2485</v>
      </c>
      <c r="AB3" s="237" t="s">
        <v>2433</v>
      </c>
      <c r="AC3" s="237" t="s">
        <v>2486</v>
      </c>
      <c r="AD3" s="237" t="s">
        <v>2433</v>
      </c>
      <c r="AE3" s="237" t="s">
        <v>2487</v>
      </c>
      <c r="AF3" s="237" t="s">
        <v>2433</v>
      </c>
      <c r="AG3" s="237" t="s">
        <v>2488</v>
      </c>
      <c r="AH3" s="237" t="s">
        <v>2433</v>
      </c>
      <c r="AI3" s="237" t="s">
        <v>2489</v>
      </c>
      <c r="AJ3" s="237" t="s">
        <v>2433</v>
      </c>
      <c r="AK3" s="237" t="s">
        <v>2490</v>
      </c>
      <c r="AL3" s="237" t="s">
        <v>2433</v>
      </c>
      <c r="AM3" s="237" t="s">
        <v>2462</v>
      </c>
      <c r="AN3" s="237" t="s">
        <v>2433</v>
      </c>
      <c r="AO3" s="237" t="s">
        <v>2491</v>
      </c>
      <c r="AP3" s="237" t="s">
        <v>2433</v>
      </c>
      <c r="AQ3" s="237" t="s">
        <v>2492</v>
      </c>
      <c r="AR3" s="237" t="s">
        <v>2433</v>
      </c>
      <c r="AS3" s="237" t="s">
        <v>2493</v>
      </c>
      <c r="AT3" s="237" t="s">
        <v>2433</v>
      </c>
      <c r="AU3" s="237" t="s">
        <v>2494</v>
      </c>
      <c r="AV3" s="237" t="s">
        <v>2433</v>
      </c>
      <c r="AW3" s="237" t="s">
        <v>2495</v>
      </c>
      <c r="AX3" s="237" t="s">
        <v>2433</v>
      </c>
      <c r="AY3" s="237" t="s">
        <v>2496</v>
      </c>
      <c r="AZ3" s="237" t="s">
        <v>2497</v>
      </c>
      <c r="BA3" s="237" t="s">
        <v>2498</v>
      </c>
      <c r="BB3" s="237" t="s">
        <v>2499</v>
      </c>
      <c r="BC3" s="237" t="s">
        <v>2500</v>
      </c>
      <c r="BD3" s="237" t="s">
        <v>2433</v>
      </c>
      <c r="BE3" s="237" t="s">
        <v>2501</v>
      </c>
      <c r="BF3" s="237" t="s">
        <v>2433</v>
      </c>
      <c r="BG3" s="237" t="s">
        <v>2462</v>
      </c>
      <c r="BH3" s="237" t="s">
        <v>2462</v>
      </c>
      <c r="BI3" s="237" t="s">
        <v>2462</v>
      </c>
      <c r="BJ3" s="237" t="s">
        <v>2433</v>
      </c>
      <c r="BK3" s="237" t="s">
        <v>2462</v>
      </c>
      <c r="BL3" s="237" t="s">
        <v>2462</v>
      </c>
      <c r="BM3" s="237" t="s">
        <v>2462</v>
      </c>
      <c r="BN3" s="237" t="s">
        <v>2462</v>
      </c>
      <c r="BO3" s="237" t="s">
        <v>2462</v>
      </c>
      <c r="BP3" s="237" t="s">
        <v>2502</v>
      </c>
      <c r="BQ3" s="237" t="s">
        <v>2503</v>
      </c>
      <c r="BR3" s="237" t="s">
        <v>2462</v>
      </c>
      <c r="BS3" s="237" t="s">
        <v>2504</v>
      </c>
      <c r="BT3" s="237" t="s">
        <v>2462</v>
      </c>
      <c r="BU3" s="237" t="s">
        <v>2505</v>
      </c>
      <c r="BV3" s="237" t="s">
        <v>2433</v>
      </c>
      <c r="BW3" s="237" t="s">
        <v>2506</v>
      </c>
      <c r="BX3" s="237" t="s">
        <v>2507</v>
      </c>
      <c r="BY3" s="237" t="s">
        <v>2508</v>
      </c>
      <c r="BZ3" s="237" t="s">
        <v>2462</v>
      </c>
      <c r="CA3" s="237" t="s">
        <v>2433</v>
      </c>
      <c r="CB3" s="237" t="s">
        <v>2508</v>
      </c>
      <c r="CC3" s="237" t="s">
        <v>2467</v>
      </c>
      <c r="CD3" s="237" t="s">
        <v>2509</v>
      </c>
      <c r="CE3" s="237" t="s">
        <v>2433</v>
      </c>
      <c r="CF3" s="237" t="s">
        <v>2433</v>
      </c>
      <c r="CG3" s="237" t="s">
        <v>2509</v>
      </c>
      <c r="CH3" s="237" t="s">
        <v>2510</v>
      </c>
      <c r="CI3" s="237" t="s">
        <v>2509</v>
      </c>
      <c r="CJ3" s="237" t="s">
        <v>2433</v>
      </c>
      <c r="CK3" s="237" t="s">
        <v>2433</v>
      </c>
      <c r="CL3" s="237" t="s">
        <v>2462</v>
      </c>
      <c r="CM3" s="237" t="s">
        <v>2433</v>
      </c>
      <c r="CN3" s="237" t="s">
        <v>2433</v>
      </c>
      <c r="CO3" s="237" t="s">
        <v>2433</v>
      </c>
      <c r="CP3" s="237" t="s">
        <v>2433</v>
      </c>
      <c r="CQ3" s="237" t="s">
        <v>2433</v>
      </c>
      <c r="CR3" s="237" t="s">
        <v>2462</v>
      </c>
      <c r="CS3" s="237" t="s">
        <v>2462</v>
      </c>
      <c r="CT3" s="237" t="s">
        <v>2433</v>
      </c>
      <c r="CU3" s="237" t="s">
        <v>2433</v>
      </c>
      <c r="CV3" s="237" t="s">
        <v>2433</v>
      </c>
      <c r="CW3" s="237" t="s">
        <v>2433</v>
      </c>
      <c r="CX3" s="237" t="s">
        <v>2462</v>
      </c>
      <c r="CY3" s="237" t="s">
        <v>2433</v>
      </c>
      <c r="CZ3" s="237" t="s">
        <v>2433</v>
      </c>
      <c r="DA3" s="237" t="s">
        <v>2511</v>
      </c>
      <c r="DB3" s="238">
        <v>42754.49690972222</v>
      </c>
      <c r="DC3" s="237" t="s">
        <v>2511</v>
      </c>
      <c r="DD3" s="238">
        <v>42754.49690972222</v>
      </c>
    </row>
    <row r="4" spans="1:108" ht="30" hidden="1" x14ac:dyDescent="0.25">
      <c r="A4" s="236">
        <v>4</v>
      </c>
      <c r="B4" s="237" t="s">
        <v>2432</v>
      </c>
      <c r="C4" s="236">
        <v>93</v>
      </c>
      <c r="D4" s="236" t="b">
        <v>1</v>
      </c>
      <c r="E4" s="237" t="s">
        <v>2433</v>
      </c>
      <c r="F4" s="237" t="s">
        <v>2512</v>
      </c>
      <c r="G4" s="237" t="s">
        <v>2476</v>
      </c>
      <c r="H4" s="237" t="s">
        <v>2513</v>
      </c>
      <c r="I4" s="237" t="s">
        <v>2474</v>
      </c>
      <c r="J4" s="237" t="s">
        <v>2512</v>
      </c>
      <c r="K4" s="237" t="s">
        <v>2476</v>
      </c>
      <c r="L4" s="237" t="s">
        <v>2513</v>
      </c>
      <c r="M4" s="237" t="s">
        <v>2514</v>
      </c>
      <c r="N4" s="237" t="s">
        <v>2515</v>
      </c>
      <c r="O4" s="237" t="s">
        <v>2516</v>
      </c>
      <c r="P4" s="237" t="s">
        <v>2433</v>
      </c>
      <c r="Q4" s="237" t="s">
        <v>2517</v>
      </c>
      <c r="R4" s="237" t="s">
        <v>2433</v>
      </c>
      <c r="S4" s="237" t="s">
        <v>2462</v>
      </c>
      <c r="T4" s="237" t="s">
        <v>2433</v>
      </c>
      <c r="U4" s="237" t="s">
        <v>2462</v>
      </c>
      <c r="V4" s="237" t="s">
        <v>2433</v>
      </c>
      <c r="W4" s="237" t="s">
        <v>2518</v>
      </c>
      <c r="X4" s="237" t="s">
        <v>2433</v>
      </c>
      <c r="Y4" s="237" t="s">
        <v>2519</v>
      </c>
      <c r="Z4" s="237" t="s">
        <v>2433</v>
      </c>
      <c r="AA4" s="237" t="s">
        <v>2520</v>
      </c>
      <c r="AB4" s="237" t="s">
        <v>2433</v>
      </c>
      <c r="AC4" s="237" t="s">
        <v>2521</v>
      </c>
      <c r="AD4" s="237" t="s">
        <v>2433</v>
      </c>
      <c r="AE4" s="237" t="s">
        <v>2522</v>
      </c>
      <c r="AF4" s="237" t="s">
        <v>2433</v>
      </c>
      <c r="AG4" s="237" t="s">
        <v>2523</v>
      </c>
      <c r="AH4" s="237" t="s">
        <v>2433</v>
      </c>
      <c r="AI4" s="237" t="s">
        <v>2524</v>
      </c>
      <c r="AJ4" s="237" t="s">
        <v>2433</v>
      </c>
      <c r="AK4" s="237" t="s">
        <v>2525</v>
      </c>
      <c r="AL4" s="237" t="s">
        <v>2433</v>
      </c>
      <c r="AM4" s="237" t="s">
        <v>2462</v>
      </c>
      <c r="AN4" s="237" t="s">
        <v>2433</v>
      </c>
      <c r="AO4" s="237" t="s">
        <v>2526</v>
      </c>
      <c r="AP4" s="237" t="s">
        <v>2433</v>
      </c>
      <c r="AQ4" s="237" t="s">
        <v>2527</v>
      </c>
      <c r="AR4" s="237" t="s">
        <v>2433</v>
      </c>
      <c r="AS4" s="237" t="s">
        <v>2528</v>
      </c>
      <c r="AT4" s="237" t="s">
        <v>2433</v>
      </c>
      <c r="AU4" s="237" t="s">
        <v>2529</v>
      </c>
      <c r="AV4" s="237" t="s">
        <v>2433</v>
      </c>
      <c r="AW4" s="237" t="s">
        <v>2530</v>
      </c>
      <c r="AX4" s="237" t="s">
        <v>2433</v>
      </c>
      <c r="AY4" s="237" t="s">
        <v>2531</v>
      </c>
      <c r="AZ4" s="237" t="s">
        <v>2532</v>
      </c>
      <c r="BA4" s="237" t="s">
        <v>2533</v>
      </c>
      <c r="BB4" s="237" t="s">
        <v>2534</v>
      </c>
      <c r="BC4" s="237" t="s">
        <v>2535</v>
      </c>
      <c r="BD4" s="237" t="s">
        <v>2433</v>
      </c>
      <c r="BE4" s="237" t="s">
        <v>2536</v>
      </c>
      <c r="BF4" s="237" t="s">
        <v>2433</v>
      </c>
      <c r="BG4" s="237" t="s">
        <v>2462</v>
      </c>
      <c r="BH4" s="237" t="s">
        <v>2462</v>
      </c>
      <c r="BI4" s="237" t="s">
        <v>2462</v>
      </c>
      <c r="BJ4" s="237" t="s">
        <v>2433</v>
      </c>
      <c r="BK4" s="237" t="s">
        <v>2462</v>
      </c>
      <c r="BL4" s="237" t="s">
        <v>2462</v>
      </c>
      <c r="BM4" s="237" t="s">
        <v>2462</v>
      </c>
      <c r="BN4" s="237" t="s">
        <v>2462</v>
      </c>
      <c r="BO4" s="237" t="s">
        <v>2462</v>
      </c>
      <c r="BP4" s="237" t="s">
        <v>2433</v>
      </c>
      <c r="BQ4" s="237" t="s">
        <v>2433</v>
      </c>
      <c r="BR4" s="237" t="s">
        <v>2537</v>
      </c>
      <c r="BS4" s="237" t="s">
        <v>2538</v>
      </c>
      <c r="BT4" s="237" t="s">
        <v>2433</v>
      </c>
      <c r="BU4" s="237" t="s">
        <v>2433</v>
      </c>
      <c r="BV4" s="237" t="s">
        <v>2433</v>
      </c>
      <c r="BW4" s="237" t="s">
        <v>2539</v>
      </c>
      <c r="BX4" s="237" t="s">
        <v>2507</v>
      </c>
      <c r="BY4" s="237" t="s">
        <v>2540</v>
      </c>
      <c r="BZ4" s="237" t="s">
        <v>2462</v>
      </c>
      <c r="CA4" s="237" t="s">
        <v>2433</v>
      </c>
      <c r="CB4" s="237" t="s">
        <v>2540</v>
      </c>
      <c r="CC4" s="237" t="s">
        <v>2462</v>
      </c>
      <c r="CD4" s="237" t="s">
        <v>2433</v>
      </c>
      <c r="CE4" s="237" t="s">
        <v>2433</v>
      </c>
      <c r="CF4" s="237" t="s">
        <v>2433</v>
      </c>
      <c r="CG4" s="237" t="s">
        <v>2433</v>
      </c>
      <c r="CH4" s="237" t="s">
        <v>2433</v>
      </c>
      <c r="CI4" s="237" t="s">
        <v>2462</v>
      </c>
      <c r="CJ4" s="237" t="s">
        <v>2433</v>
      </c>
      <c r="CK4" s="237" t="s">
        <v>2433</v>
      </c>
      <c r="CL4" s="237" t="s">
        <v>2462</v>
      </c>
      <c r="CM4" s="237" t="s">
        <v>2433</v>
      </c>
      <c r="CN4" s="237" t="s">
        <v>2433</v>
      </c>
      <c r="CO4" s="237" t="s">
        <v>2433</v>
      </c>
      <c r="CP4" s="237" t="s">
        <v>2433</v>
      </c>
      <c r="CQ4" s="237" t="s">
        <v>2433</v>
      </c>
      <c r="CR4" s="237" t="s">
        <v>2462</v>
      </c>
      <c r="CS4" s="237" t="s">
        <v>2462</v>
      </c>
      <c r="CT4" s="237" t="s">
        <v>2433</v>
      </c>
      <c r="CU4" s="237" t="s">
        <v>2433</v>
      </c>
      <c r="CV4" s="237" t="s">
        <v>2433</v>
      </c>
      <c r="CW4" s="237" t="s">
        <v>2433</v>
      </c>
      <c r="CX4" s="237" t="s">
        <v>2462</v>
      </c>
      <c r="CY4" s="237" t="s">
        <v>2433</v>
      </c>
      <c r="CZ4" s="237" t="s">
        <v>2433</v>
      </c>
      <c r="DA4" s="237" t="s">
        <v>2511</v>
      </c>
      <c r="DB4" s="238">
        <v>42754.524050925924</v>
      </c>
      <c r="DC4" s="237" t="s">
        <v>2511</v>
      </c>
      <c r="DD4" s="238">
        <v>42779.612442129626</v>
      </c>
    </row>
    <row r="5" spans="1:108" ht="30" hidden="1" x14ac:dyDescent="0.25">
      <c r="A5" s="236">
        <v>5</v>
      </c>
      <c r="B5" s="237" t="s">
        <v>2432</v>
      </c>
      <c r="C5" s="236">
        <v>46</v>
      </c>
      <c r="D5" s="236" t="b">
        <v>1</v>
      </c>
      <c r="E5" s="237" t="s">
        <v>2433</v>
      </c>
      <c r="F5" s="237" t="s">
        <v>2541</v>
      </c>
      <c r="G5" s="237" t="s">
        <v>2476</v>
      </c>
      <c r="H5" s="237" t="s">
        <v>2542</v>
      </c>
      <c r="I5" s="237" t="s">
        <v>2543</v>
      </c>
      <c r="J5" s="237" t="s">
        <v>2544</v>
      </c>
      <c r="K5" s="237" t="s">
        <v>2476</v>
      </c>
      <c r="L5" s="237" t="s">
        <v>2542</v>
      </c>
      <c r="M5" s="237" t="s">
        <v>2545</v>
      </c>
      <c r="N5" s="237" t="s">
        <v>2546</v>
      </c>
      <c r="O5" s="237" t="s">
        <v>2547</v>
      </c>
      <c r="P5" s="237" t="s">
        <v>2433</v>
      </c>
      <c r="Q5" s="237" t="s">
        <v>2548</v>
      </c>
      <c r="R5" s="237" t="s">
        <v>2433</v>
      </c>
      <c r="S5" s="237" t="s">
        <v>2549</v>
      </c>
      <c r="T5" s="237" t="s">
        <v>2433</v>
      </c>
      <c r="U5" s="237" t="s">
        <v>2462</v>
      </c>
      <c r="V5" s="237" t="s">
        <v>2433</v>
      </c>
      <c r="W5" s="237" t="s">
        <v>2550</v>
      </c>
      <c r="X5" s="237" t="s">
        <v>2433</v>
      </c>
      <c r="Y5" s="237" t="s">
        <v>2551</v>
      </c>
      <c r="Z5" s="237" t="s">
        <v>2433</v>
      </c>
      <c r="AA5" s="237" t="s">
        <v>2552</v>
      </c>
      <c r="AB5" s="237" t="s">
        <v>2433</v>
      </c>
      <c r="AC5" s="237" t="s">
        <v>2553</v>
      </c>
      <c r="AD5" s="237" t="s">
        <v>2433</v>
      </c>
      <c r="AE5" s="237" t="s">
        <v>2554</v>
      </c>
      <c r="AF5" s="237" t="s">
        <v>2433</v>
      </c>
      <c r="AG5" s="237" t="s">
        <v>2555</v>
      </c>
      <c r="AH5" s="237" t="s">
        <v>2433</v>
      </c>
      <c r="AI5" s="237" t="s">
        <v>2556</v>
      </c>
      <c r="AJ5" s="237" t="s">
        <v>2433</v>
      </c>
      <c r="AK5" s="237" t="s">
        <v>2557</v>
      </c>
      <c r="AL5" s="237" t="s">
        <v>2433</v>
      </c>
      <c r="AM5" s="237" t="s">
        <v>2558</v>
      </c>
      <c r="AN5" s="237" t="s">
        <v>2433</v>
      </c>
      <c r="AO5" s="237" t="s">
        <v>2559</v>
      </c>
      <c r="AP5" s="237" t="s">
        <v>2433</v>
      </c>
      <c r="AQ5" s="237" t="s">
        <v>2560</v>
      </c>
      <c r="AR5" s="237" t="s">
        <v>2433</v>
      </c>
      <c r="AS5" s="237" t="s">
        <v>2561</v>
      </c>
      <c r="AT5" s="237" t="s">
        <v>2433</v>
      </c>
      <c r="AU5" s="237" t="s">
        <v>2562</v>
      </c>
      <c r="AV5" s="237" t="s">
        <v>2433</v>
      </c>
      <c r="AW5" s="237" t="s">
        <v>2563</v>
      </c>
      <c r="AX5" s="237" t="s">
        <v>2433</v>
      </c>
      <c r="AY5" s="237" t="s">
        <v>2564</v>
      </c>
      <c r="AZ5" s="237" t="s">
        <v>2565</v>
      </c>
      <c r="BA5" s="237" t="s">
        <v>2566</v>
      </c>
      <c r="BB5" s="237" t="s">
        <v>2567</v>
      </c>
      <c r="BC5" s="237" t="s">
        <v>2462</v>
      </c>
      <c r="BD5" s="237" t="s">
        <v>2568</v>
      </c>
      <c r="BE5" s="237" t="s">
        <v>2569</v>
      </c>
      <c r="BF5" s="237" t="s">
        <v>2433</v>
      </c>
      <c r="BG5" s="237" t="s">
        <v>2462</v>
      </c>
      <c r="BH5" s="237" t="s">
        <v>2462</v>
      </c>
      <c r="BI5" s="237" t="s">
        <v>2462</v>
      </c>
      <c r="BJ5" s="237" t="s">
        <v>2433</v>
      </c>
      <c r="BK5" s="237" t="s">
        <v>2462</v>
      </c>
      <c r="BL5" s="237" t="s">
        <v>2462</v>
      </c>
      <c r="BM5" s="237" t="s">
        <v>2462</v>
      </c>
      <c r="BN5" s="237" t="s">
        <v>2462</v>
      </c>
      <c r="BO5" s="237" t="s">
        <v>2462</v>
      </c>
      <c r="BP5" s="237" t="s">
        <v>2570</v>
      </c>
      <c r="BQ5" s="237" t="s">
        <v>2571</v>
      </c>
      <c r="BR5" s="237" t="s">
        <v>2433</v>
      </c>
      <c r="BS5" s="237" t="s">
        <v>2572</v>
      </c>
      <c r="BT5" s="237" t="s">
        <v>2433</v>
      </c>
      <c r="BU5" s="237" t="s">
        <v>2433</v>
      </c>
      <c r="BV5" s="237" t="s">
        <v>2433</v>
      </c>
      <c r="BW5" s="237" t="s">
        <v>2572</v>
      </c>
      <c r="BX5" s="237" t="s">
        <v>2507</v>
      </c>
      <c r="BY5" s="237" t="s">
        <v>2573</v>
      </c>
      <c r="BZ5" s="237" t="s">
        <v>2462</v>
      </c>
      <c r="CA5" s="237" t="s">
        <v>2433</v>
      </c>
      <c r="CB5" s="237" t="s">
        <v>2573</v>
      </c>
      <c r="CC5" s="237" t="s">
        <v>2467</v>
      </c>
      <c r="CD5" s="237" t="s">
        <v>2574</v>
      </c>
      <c r="CE5" s="237" t="s">
        <v>2574</v>
      </c>
      <c r="CF5" s="237" t="s">
        <v>2433</v>
      </c>
      <c r="CG5" s="237" t="s">
        <v>2433</v>
      </c>
      <c r="CH5" s="237" t="s">
        <v>2433</v>
      </c>
      <c r="CI5" s="237" t="s">
        <v>2574</v>
      </c>
      <c r="CJ5" s="237" t="s">
        <v>2433</v>
      </c>
      <c r="CK5" s="237" t="s">
        <v>2433</v>
      </c>
      <c r="CL5" s="237" t="s">
        <v>2462</v>
      </c>
      <c r="CM5" s="237" t="s">
        <v>2433</v>
      </c>
      <c r="CN5" s="237" t="s">
        <v>2433</v>
      </c>
      <c r="CO5" s="237" t="s">
        <v>2433</v>
      </c>
      <c r="CP5" s="237" t="s">
        <v>2433</v>
      </c>
      <c r="CQ5" s="237" t="s">
        <v>2433</v>
      </c>
      <c r="CR5" s="237" t="s">
        <v>2462</v>
      </c>
      <c r="CS5" s="237" t="s">
        <v>2462</v>
      </c>
      <c r="CT5" s="237" t="s">
        <v>2433</v>
      </c>
      <c r="CU5" s="237" t="s">
        <v>2433</v>
      </c>
      <c r="CV5" s="237" t="s">
        <v>2433</v>
      </c>
      <c r="CW5" s="237" t="s">
        <v>2433</v>
      </c>
      <c r="CX5" s="237" t="s">
        <v>2462</v>
      </c>
      <c r="CY5" s="237" t="s">
        <v>2433</v>
      </c>
      <c r="CZ5" s="237" t="s">
        <v>2575</v>
      </c>
      <c r="DA5" s="237" t="s">
        <v>2511</v>
      </c>
      <c r="DB5" s="238">
        <v>42754.526331018518</v>
      </c>
      <c r="DC5" s="237" t="s">
        <v>2511</v>
      </c>
      <c r="DD5" s="238">
        <v>42754.526331018518</v>
      </c>
    </row>
    <row r="6" spans="1:108" ht="90" hidden="1" x14ac:dyDescent="0.25">
      <c r="A6" s="236">
        <v>6</v>
      </c>
      <c r="B6" s="237" t="s">
        <v>2432</v>
      </c>
      <c r="C6" s="236">
        <v>45</v>
      </c>
      <c r="D6" s="236" t="b">
        <v>1</v>
      </c>
      <c r="E6" s="237" t="s">
        <v>2433</v>
      </c>
      <c r="F6" s="237" t="s">
        <v>2576</v>
      </c>
      <c r="G6" s="237" t="s">
        <v>2476</v>
      </c>
      <c r="H6" s="237" t="s">
        <v>2577</v>
      </c>
      <c r="I6" s="237" t="s">
        <v>2578</v>
      </c>
      <c r="J6" s="237" t="s">
        <v>2576</v>
      </c>
      <c r="K6" s="237" t="s">
        <v>2476</v>
      </c>
      <c r="L6" s="237" t="s">
        <v>2577</v>
      </c>
      <c r="M6" s="237" t="s">
        <v>2579</v>
      </c>
      <c r="N6" s="237" t="s">
        <v>2580</v>
      </c>
      <c r="O6" s="237" t="s">
        <v>2581</v>
      </c>
      <c r="P6" s="237" t="s">
        <v>2433</v>
      </c>
      <c r="Q6" s="237" t="s">
        <v>2582</v>
      </c>
      <c r="R6" s="237" t="s">
        <v>2433</v>
      </c>
      <c r="S6" s="237" t="s">
        <v>2583</v>
      </c>
      <c r="T6" s="237" t="s">
        <v>2433</v>
      </c>
      <c r="U6" s="237" t="s">
        <v>2584</v>
      </c>
      <c r="V6" s="237" t="s">
        <v>2433</v>
      </c>
      <c r="W6" s="237" t="s">
        <v>2585</v>
      </c>
      <c r="X6" s="237" t="s">
        <v>2433</v>
      </c>
      <c r="Y6" s="237" t="s">
        <v>2586</v>
      </c>
      <c r="Z6" s="237" t="s">
        <v>2433</v>
      </c>
      <c r="AA6" s="237" t="s">
        <v>2587</v>
      </c>
      <c r="AB6" s="237" t="s">
        <v>2433</v>
      </c>
      <c r="AC6" s="237" t="s">
        <v>2588</v>
      </c>
      <c r="AD6" s="237" t="s">
        <v>2433</v>
      </c>
      <c r="AE6" s="237" t="s">
        <v>2589</v>
      </c>
      <c r="AF6" s="237" t="s">
        <v>2433</v>
      </c>
      <c r="AG6" s="237" t="s">
        <v>2590</v>
      </c>
      <c r="AH6" s="237" t="s">
        <v>2433</v>
      </c>
      <c r="AI6" s="237" t="s">
        <v>2591</v>
      </c>
      <c r="AJ6" s="237" t="s">
        <v>2433</v>
      </c>
      <c r="AK6" s="237" t="s">
        <v>2592</v>
      </c>
      <c r="AL6" s="237" t="s">
        <v>2433</v>
      </c>
      <c r="AM6" s="237" t="s">
        <v>2593</v>
      </c>
      <c r="AN6" s="237" t="s">
        <v>2433</v>
      </c>
      <c r="AO6" s="237" t="s">
        <v>2594</v>
      </c>
      <c r="AP6" s="237" t="s">
        <v>2433</v>
      </c>
      <c r="AQ6" s="237" t="s">
        <v>2595</v>
      </c>
      <c r="AR6" s="237" t="s">
        <v>2433</v>
      </c>
      <c r="AS6" s="237" t="s">
        <v>2596</v>
      </c>
      <c r="AT6" s="237" t="s">
        <v>2433</v>
      </c>
      <c r="AU6" s="237" t="s">
        <v>2597</v>
      </c>
      <c r="AV6" s="237" t="s">
        <v>2433</v>
      </c>
      <c r="AW6" s="237" t="s">
        <v>2598</v>
      </c>
      <c r="AX6" s="237" t="s">
        <v>2433</v>
      </c>
      <c r="AY6" s="237" t="s">
        <v>2599</v>
      </c>
      <c r="AZ6" s="237" t="s">
        <v>2600</v>
      </c>
      <c r="BA6" s="237" t="s">
        <v>2601</v>
      </c>
      <c r="BB6" s="237" t="s">
        <v>2602</v>
      </c>
      <c r="BC6" s="237" t="s">
        <v>2462</v>
      </c>
      <c r="BD6" s="237" t="s">
        <v>70</v>
      </c>
      <c r="BE6" s="237" t="s">
        <v>2603</v>
      </c>
      <c r="BF6" s="237" t="s">
        <v>2433</v>
      </c>
      <c r="BG6" s="237" t="s">
        <v>2462</v>
      </c>
      <c r="BH6" s="237" t="s">
        <v>2462</v>
      </c>
      <c r="BI6" s="237" t="s">
        <v>2462</v>
      </c>
      <c r="BJ6" s="237" t="s">
        <v>2433</v>
      </c>
      <c r="BK6" s="237" t="s">
        <v>2462</v>
      </c>
      <c r="BL6" s="237" t="s">
        <v>2462</v>
      </c>
      <c r="BM6" s="237" t="s">
        <v>2462</v>
      </c>
      <c r="BN6" s="237" t="s">
        <v>2462</v>
      </c>
      <c r="BO6" s="237" t="s">
        <v>2462</v>
      </c>
      <c r="BP6" s="237" t="s">
        <v>2433</v>
      </c>
      <c r="BQ6" s="237" t="s">
        <v>2433</v>
      </c>
      <c r="BR6" s="237" t="s">
        <v>2433</v>
      </c>
      <c r="BS6" s="237" t="s">
        <v>2604</v>
      </c>
      <c r="BT6" s="237" t="s">
        <v>2433</v>
      </c>
      <c r="BU6" s="237" t="s">
        <v>2605</v>
      </c>
      <c r="BV6" s="237" t="s">
        <v>2433</v>
      </c>
      <c r="BW6" s="237" t="s">
        <v>2606</v>
      </c>
      <c r="BX6" s="237" t="s">
        <v>2507</v>
      </c>
      <c r="BY6" s="237" t="s">
        <v>2607</v>
      </c>
      <c r="BZ6" s="237" t="s">
        <v>2462</v>
      </c>
      <c r="CA6" s="237" t="s">
        <v>2433</v>
      </c>
      <c r="CB6" s="237" t="s">
        <v>2607</v>
      </c>
      <c r="CC6" s="237" t="s">
        <v>2467</v>
      </c>
      <c r="CD6" s="237" t="s">
        <v>2608</v>
      </c>
      <c r="CE6" s="237" t="s">
        <v>2609</v>
      </c>
      <c r="CF6" s="237" t="s">
        <v>2433</v>
      </c>
      <c r="CG6" s="237" t="s">
        <v>2610</v>
      </c>
      <c r="CH6" s="237" t="s">
        <v>2611</v>
      </c>
      <c r="CI6" s="237" t="s">
        <v>2608</v>
      </c>
      <c r="CJ6" s="237" t="s">
        <v>2433</v>
      </c>
      <c r="CK6" s="237" t="s">
        <v>2433</v>
      </c>
      <c r="CL6" s="237" t="s">
        <v>2462</v>
      </c>
      <c r="CM6" s="237" t="s">
        <v>2433</v>
      </c>
      <c r="CN6" s="237" t="s">
        <v>2433</v>
      </c>
      <c r="CO6" s="237" t="s">
        <v>2433</v>
      </c>
      <c r="CP6" s="237" t="s">
        <v>2433</v>
      </c>
      <c r="CQ6" s="237" t="s">
        <v>2433</v>
      </c>
      <c r="CR6" s="237" t="s">
        <v>2462</v>
      </c>
      <c r="CS6" s="237" t="s">
        <v>2462</v>
      </c>
      <c r="CT6" s="237" t="s">
        <v>2433</v>
      </c>
      <c r="CU6" s="237" t="s">
        <v>2433</v>
      </c>
      <c r="CV6" s="237" t="s">
        <v>2433</v>
      </c>
      <c r="CW6" s="237" t="s">
        <v>2433</v>
      </c>
      <c r="CX6" s="237" t="s">
        <v>2462</v>
      </c>
      <c r="CY6" s="237" t="s">
        <v>2433</v>
      </c>
      <c r="CZ6" s="237" t="s">
        <v>2433</v>
      </c>
      <c r="DA6" s="237" t="s">
        <v>2511</v>
      </c>
      <c r="DB6" s="238">
        <v>42754.526423611111</v>
      </c>
      <c r="DC6" s="237" t="s">
        <v>2511</v>
      </c>
      <c r="DD6" s="238">
        <v>42754.526423611111</v>
      </c>
    </row>
    <row r="7" spans="1:108" ht="45" hidden="1" x14ac:dyDescent="0.25">
      <c r="A7" s="236">
        <v>8</v>
      </c>
      <c r="B7" s="237" t="s">
        <v>2432</v>
      </c>
      <c r="C7" s="236">
        <v>40</v>
      </c>
      <c r="D7" s="236" t="b">
        <v>1</v>
      </c>
      <c r="E7" s="237" t="s">
        <v>2433</v>
      </c>
      <c r="F7" s="237" t="s">
        <v>2612</v>
      </c>
      <c r="G7" s="237" t="s">
        <v>2476</v>
      </c>
      <c r="H7" s="237" t="s">
        <v>2613</v>
      </c>
      <c r="I7" s="237" t="s">
        <v>2614</v>
      </c>
      <c r="J7" s="237" t="s">
        <v>2433</v>
      </c>
      <c r="K7" s="237" t="s">
        <v>2433</v>
      </c>
      <c r="L7" s="237" t="s">
        <v>2433</v>
      </c>
      <c r="M7" s="237" t="s">
        <v>2433</v>
      </c>
      <c r="N7" s="237" t="s">
        <v>2433</v>
      </c>
      <c r="O7" s="237" t="s">
        <v>2615</v>
      </c>
      <c r="P7" s="237" t="s">
        <v>2433</v>
      </c>
      <c r="Q7" s="237" t="s">
        <v>2616</v>
      </c>
      <c r="R7" s="237" t="s">
        <v>2433</v>
      </c>
      <c r="S7" s="237" t="s">
        <v>2617</v>
      </c>
      <c r="T7" s="237" t="s">
        <v>2433</v>
      </c>
      <c r="U7" s="237" t="s">
        <v>2618</v>
      </c>
      <c r="V7" s="237" t="s">
        <v>2433</v>
      </c>
      <c r="W7" s="237" t="s">
        <v>2619</v>
      </c>
      <c r="X7" s="237" t="s">
        <v>2433</v>
      </c>
      <c r="Y7" s="237" t="s">
        <v>2620</v>
      </c>
      <c r="Z7" s="237" t="s">
        <v>2433</v>
      </c>
      <c r="AA7" s="237" t="s">
        <v>2621</v>
      </c>
      <c r="AB7" s="237" t="s">
        <v>2433</v>
      </c>
      <c r="AC7" s="237" t="s">
        <v>2622</v>
      </c>
      <c r="AD7" s="237" t="s">
        <v>2433</v>
      </c>
      <c r="AE7" s="237" t="s">
        <v>2623</v>
      </c>
      <c r="AF7" s="237" t="s">
        <v>2433</v>
      </c>
      <c r="AG7" s="237" t="s">
        <v>2624</v>
      </c>
      <c r="AH7" s="237" t="s">
        <v>2433</v>
      </c>
      <c r="AI7" s="237" t="s">
        <v>2625</v>
      </c>
      <c r="AJ7" s="237" t="s">
        <v>2433</v>
      </c>
      <c r="AK7" s="237" t="s">
        <v>2626</v>
      </c>
      <c r="AL7" s="237" t="s">
        <v>2433</v>
      </c>
      <c r="AM7" s="237" t="s">
        <v>2462</v>
      </c>
      <c r="AN7" s="237" t="s">
        <v>2433</v>
      </c>
      <c r="AO7" s="237" t="s">
        <v>2627</v>
      </c>
      <c r="AP7" s="237" t="s">
        <v>2433</v>
      </c>
      <c r="AQ7" s="237" t="s">
        <v>2628</v>
      </c>
      <c r="AR7" s="237" t="s">
        <v>2433</v>
      </c>
      <c r="AS7" s="237" t="s">
        <v>2629</v>
      </c>
      <c r="AT7" s="237" t="s">
        <v>2433</v>
      </c>
      <c r="AU7" s="237" t="s">
        <v>2630</v>
      </c>
      <c r="AV7" s="237" t="s">
        <v>2433</v>
      </c>
      <c r="AW7" s="237" t="s">
        <v>2631</v>
      </c>
      <c r="AX7" s="237" t="s">
        <v>2433</v>
      </c>
      <c r="AY7" s="237" t="s">
        <v>2632</v>
      </c>
      <c r="AZ7" s="237" t="s">
        <v>2633</v>
      </c>
      <c r="BA7" s="237" t="s">
        <v>2634</v>
      </c>
      <c r="BB7" s="237" t="s">
        <v>2635</v>
      </c>
      <c r="BC7" s="237" t="s">
        <v>2636</v>
      </c>
      <c r="BD7" s="237" t="s">
        <v>2433</v>
      </c>
      <c r="BE7" s="237" t="s">
        <v>2637</v>
      </c>
      <c r="BF7" s="237" t="s">
        <v>2433</v>
      </c>
      <c r="BG7" s="237" t="s">
        <v>2462</v>
      </c>
      <c r="BH7" s="237" t="s">
        <v>2462</v>
      </c>
      <c r="BI7" s="237" t="s">
        <v>2462</v>
      </c>
      <c r="BJ7" s="237" t="s">
        <v>2433</v>
      </c>
      <c r="BK7" s="237" t="s">
        <v>2462</v>
      </c>
      <c r="BL7" s="237" t="s">
        <v>2462</v>
      </c>
      <c r="BM7" s="237" t="s">
        <v>2462</v>
      </c>
      <c r="BN7" s="237" t="s">
        <v>2462</v>
      </c>
      <c r="BO7" s="237" t="s">
        <v>2462</v>
      </c>
      <c r="BP7" s="237" t="s">
        <v>2462</v>
      </c>
      <c r="BQ7" s="237" t="s">
        <v>2462</v>
      </c>
      <c r="BR7" s="237" t="s">
        <v>2433</v>
      </c>
      <c r="BS7" s="237" t="s">
        <v>2638</v>
      </c>
      <c r="BT7" s="237" t="s">
        <v>2433</v>
      </c>
      <c r="BU7" s="237" t="s">
        <v>2433</v>
      </c>
      <c r="BV7" s="237" t="s">
        <v>2433</v>
      </c>
      <c r="BW7" s="237" t="s">
        <v>2638</v>
      </c>
      <c r="BX7" s="237" t="s">
        <v>2462</v>
      </c>
      <c r="BY7" s="237" t="s">
        <v>2433</v>
      </c>
      <c r="BZ7" s="237" t="s">
        <v>2462</v>
      </c>
      <c r="CA7" s="237" t="s">
        <v>2433</v>
      </c>
      <c r="CB7" s="237" t="s">
        <v>2462</v>
      </c>
      <c r="CC7" s="237" t="s">
        <v>2467</v>
      </c>
      <c r="CD7" s="237" t="s">
        <v>2639</v>
      </c>
      <c r="CE7" s="237" t="s">
        <v>2433</v>
      </c>
      <c r="CF7" s="237" t="s">
        <v>2433</v>
      </c>
      <c r="CG7" s="237" t="s">
        <v>2639</v>
      </c>
      <c r="CH7" s="237" t="s">
        <v>2640</v>
      </c>
      <c r="CI7" s="237" t="s">
        <v>2639</v>
      </c>
      <c r="CJ7" s="237" t="s">
        <v>2433</v>
      </c>
      <c r="CK7" s="237" t="s">
        <v>2433</v>
      </c>
      <c r="CL7" s="237" t="s">
        <v>2462</v>
      </c>
      <c r="CM7" s="237" t="s">
        <v>2433</v>
      </c>
      <c r="CN7" s="237" t="s">
        <v>2433</v>
      </c>
      <c r="CO7" s="237" t="s">
        <v>2433</v>
      </c>
      <c r="CP7" s="237" t="s">
        <v>2433</v>
      </c>
      <c r="CQ7" s="237" t="s">
        <v>2433</v>
      </c>
      <c r="CR7" s="237" t="s">
        <v>2462</v>
      </c>
      <c r="CS7" s="237" t="s">
        <v>2462</v>
      </c>
      <c r="CT7" s="237" t="s">
        <v>2433</v>
      </c>
      <c r="CU7" s="237" t="s">
        <v>2433</v>
      </c>
      <c r="CV7" s="237" t="s">
        <v>2433</v>
      </c>
      <c r="CW7" s="237" t="s">
        <v>2433</v>
      </c>
      <c r="CX7" s="237" t="s">
        <v>2462</v>
      </c>
      <c r="CY7" s="237" t="s">
        <v>2433</v>
      </c>
      <c r="CZ7" s="237" t="s">
        <v>2641</v>
      </c>
      <c r="DA7" s="237" t="s">
        <v>2511</v>
      </c>
      <c r="DB7" s="238">
        <v>42754.534803240742</v>
      </c>
      <c r="DC7" s="237" t="s">
        <v>2511</v>
      </c>
      <c r="DD7" s="238">
        <v>42754.534803240742</v>
      </c>
    </row>
    <row r="8" spans="1:108" ht="30" hidden="1" x14ac:dyDescent="0.25">
      <c r="A8" s="236">
        <v>9</v>
      </c>
      <c r="B8" s="237" t="s">
        <v>2432</v>
      </c>
      <c r="C8" s="236">
        <v>32</v>
      </c>
      <c r="D8" s="236" t="b">
        <v>1</v>
      </c>
      <c r="E8" s="237" t="s">
        <v>2433</v>
      </c>
      <c r="F8" s="237" t="s">
        <v>2642</v>
      </c>
      <c r="G8" s="237" t="s">
        <v>2476</v>
      </c>
      <c r="H8" s="237" t="s">
        <v>2643</v>
      </c>
      <c r="I8" s="237" t="s">
        <v>2644</v>
      </c>
      <c r="J8" s="237" t="s">
        <v>2642</v>
      </c>
      <c r="K8" s="237" t="s">
        <v>2476</v>
      </c>
      <c r="L8" s="237" t="s">
        <v>2643</v>
      </c>
      <c r="M8" s="237" t="s">
        <v>2645</v>
      </c>
      <c r="N8" s="237" t="s">
        <v>2646</v>
      </c>
      <c r="O8" s="237" t="s">
        <v>2647</v>
      </c>
      <c r="P8" s="237" t="s">
        <v>2433</v>
      </c>
      <c r="Q8" s="237" t="s">
        <v>2648</v>
      </c>
      <c r="R8" s="237" t="s">
        <v>2433</v>
      </c>
      <c r="S8" s="237" t="s">
        <v>2649</v>
      </c>
      <c r="T8" s="237" t="s">
        <v>2433</v>
      </c>
      <c r="U8" s="237" t="s">
        <v>2462</v>
      </c>
      <c r="V8" s="237" t="s">
        <v>2433</v>
      </c>
      <c r="W8" s="237" t="s">
        <v>2650</v>
      </c>
      <c r="X8" s="237" t="s">
        <v>2433</v>
      </c>
      <c r="Y8" s="237" t="s">
        <v>2651</v>
      </c>
      <c r="Z8" s="237" t="s">
        <v>2433</v>
      </c>
      <c r="AA8" s="237" t="s">
        <v>2652</v>
      </c>
      <c r="AB8" s="237" t="s">
        <v>2433</v>
      </c>
      <c r="AC8" s="237" t="s">
        <v>2653</v>
      </c>
      <c r="AD8" s="237" t="s">
        <v>2433</v>
      </c>
      <c r="AE8" s="237" t="s">
        <v>2654</v>
      </c>
      <c r="AF8" s="237" t="s">
        <v>2433</v>
      </c>
      <c r="AG8" s="237" t="s">
        <v>2655</v>
      </c>
      <c r="AH8" s="237" t="s">
        <v>2433</v>
      </c>
      <c r="AI8" s="237" t="s">
        <v>2656</v>
      </c>
      <c r="AJ8" s="237" t="s">
        <v>2433</v>
      </c>
      <c r="AK8" s="237" t="s">
        <v>2657</v>
      </c>
      <c r="AL8" s="237" t="s">
        <v>2433</v>
      </c>
      <c r="AM8" s="237" t="s">
        <v>2658</v>
      </c>
      <c r="AN8" s="237" t="s">
        <v>2433</v>
      </c>
      <c r="AO8" s="237" t="s">
        <v>2659</v>
      </c>
      <c r="AP8" s="237" t="s">
        <v>2433</v>
      </c>
      <c r="AQ8" s="237" t="s">
        <v>2660</v>
      </c>
      <c r="AR8" s="237" t="s">
        <v>2433</v>
      </c>
      <c r="AS8" s="237" t="s">
        <v>2661</v>
      </c>
      <c r="AT8" s="237" t="s">
        <v>2433</v>
      </c>
      <c r="AU8" s="237" t="s">
        <v>2662</v>
      </c>
      <c r="AV8" s="237" t="s">
        <v>2433</v>
      </c>
      <c r="AW8" s="237" t="s">
        <v>2663</v>
      </c>
      <c r="AX8" s="237" t="s">
        <v>2433</v>
      </c>
      <c r="AY8" s="237" t="s">
        <v>2664</v>
      </c>
      <c r="AZ8" s="237" t="s">
        <v>2665</v>
      </c>
      <c r="BA8" s="237" t="s">
        <v>2666</v>
      </c>
      <c r="BB8" s="237" t="s">
        <v>2667</v>
      </c>
      <c r="BC8" s="237" t="s">
        <v>2462</v>
      </c>
      <c r="BD8" s="237" t="s">
        <v>70</v>
      </c>
      <c r="BE8" s="237" t="s">
        <v>2668</v>
      </c>
      <c r="BF8" s="237" t="s">
        <v>2433</v>
      </c>
      <c r="BG8" s="237" t="s">
        <v>2462</v>
      </c>
      <c r="BH8" s="237" t="s">
        <v>2462</v>
      </c>
      <c r="BI8" s="237" t="s">
        <v>2462</v>
      </c>
      <c r="BJ8" s="237" t="s">
        <v>2433</v>
      </c>
      <c r="BK8" s="237" t="s">
        <v>2462</v>
      </c>
      <c r="BL8" s="237" t="s">
        <v>2462</v>
      </c>
      <c r="BM8" s="237" t="s">
        <v>2462</v>
      </c>
      <c r="BN8" s="237" t="s">
        <v>2462</v>
      </c>
      <c r="BO8" s="237" t="s">
        <v>2462</v>
      </c>
      <c r="BP8" s="237" t="s">
        <v>2433</v>
      </c>
      <c r="BQ8" s="237" t="s">
        <v>2433</v>
      </c>
      <c r="BR8" s="237" t="s">
        <v>2503</v>
      </c>
      <c r="BS8" s="237" t="s">
        <v>2669</v>
      </c>
      <c r="BT8" s="237" t="s">
        <v>2433</v>
      </c>
      <c r="BU8" s="237" t="s">
        <v>2433</v>
      </c>
      <c r="BV8" s="237" t="s">
        <v>2433</v>
      </c>
      <c r="BW8" s="237" t="s">
        <v>2670</v>
      </c>
      <c r="BX8" s="237" t="s">
        <v>2462</v>
      </c>
      <c r="BY8" s="237" t="s">
        <v>2433</v>
      </c>
      <c r="BZ8" s="237" t="s">
        <v>2462</v>
      </c>
      <c r="CA8" s="237" t="s">
        <v>2433</v>
      </c>
      <c r="CB8" s="237" t="s">
        <v>2462</v>
      </c>
      <c r="CC8" s="237" t="s">
        <v>2462</v>
      </c>
      <c r="CD8" s="237" t="s">
        <v>2433</v>
      </c>
      <c r="CE8" s="237" t="s">
        <v>2433</v>
      </c>
      <c r="CF8" s="237" t="s">
        <v>2433</v>
      </c>
      <c r="CG8" s="237" t="s">
        <v>2433</v>
      </c>
      <c r="CH8" s="237" t="s">
        <v>2433</v>
      </c>
      <c r="CI8" s="237" t="s">
        <v>2462</v>
      </c>
      <c r="CJ8" s="237" t="s">
        <v>2433</v>
      </c>
      <c r="CK8" s="237" t="s">
        <v>2433</v>
      </c>
      <c r="CL8" s="237" t="s">
        <v>2462</v>
      </c>
      <c r="CM8" s="237" t="s">
        <v>2433</v>
      </c>
      <c r="CN8" s="237" t="s">
        <v>2433</v>
      </c>
      <c r="CO8" s="237" t="s">
        <v>2433</v>
      </c>
      <c r="CP8" s="237" t="s">
        <v>2433</v>
      </c>
      <c r="CQ8" s="237" t="s">
        <v>2433</v>
      </c>
      <c r="CR8" s="237" t="s">
        <v>2462</v>
      </c>
      <c r="CS8" s="237" t="s">
        <v>2462</v>
      </c>
      <c r="CT8" s="237" t="s">
        <v>2433</v>
      </c>
      <c r="CU8" s="237" t="s">
        <v>2433</v>
      </c>
      <c r="CV8" s="237" t="s">
        <v>2433</v>
      </c>
      <c r="CW8" s="237" t="s">
        <v>2433</v>
      </c>
      <c r="CX8" s="237" t="s">
        <v>2462</v>
      </c>
      <c r="CY8" s="237" t="s">
        <v>2433</v>
      </c>
      <c r="CZ8" s="237" t="s">
        <v>2671</v>
      </c>
      <c r="DA8" s="237" t="s">
        <v>2511</v>
      </c>
      <c r="DB8" s="238">
        <v>42754.565069444441</v>
      </c>
      <c r="DC8" s="237" t="s">
        <v>2511</v>
      </c>
      <c r="DD8" s="238">
        <v>42754.565069444441</v>
      </c>
    </row>
    <row r="9" spans="1:108" ht="75" hidden="1" x14ac:dyDescent="0.25">
      <c r="A9" s="236">
        <v>10</v>
      </c>
      <c r="B9" s="237" t="s">
        <v>2432</v>
      </c>
      <c r="C9" s="236">
        <v>31</v>
      </c>
      <c r="D9" s="236" t="b">
        <v>1</v>
      </c>
      <c r="E9" s="237" t="s">
        <v>2433</v>
      </c>
      <c r="F9" s="237" t="s">
        <v>2672</v>
      </c>
      <c r="G9" s="237" t="s">
        <v>2673</v>
      </c>
      <c r="H9" s="237" t="s">
        <v>2674</v>
      </c>
      <c r="I9" s="237" t="s">
        <v>2675</v>
      </c>
      <c r="J9" s="237" t="s">
        <v>2672</v>
      </c>
      <c r="K9" s="237" t="s">
        <v>2673</v>
      </c>
      <c r="L9" s="237" t="s">
        <v>2674</v>
      </c>
      <c r="M9" s="237" t="s">
        <v>2676</v>
      </c>
      <c r="N9" s="237" t="s">
        <v>2677</v>
      </c>
      <c r="O9" s="237" t="s">
        <v>2678</v>
      </c>
      <c r="P9" s="237" t="s">
        <v>2433</v>
      </c>
      <c r="Q9" s="237" t="s">
        <v>2679</v>
      </c>
      <c r="R9" s="237" t="s">
        <v>2433</v>
      </c>
      <c r="S9" s="237" t="s">
        <v>2462</v>
      </c>
      <c r="T9" s="237" t="s">
        <v>2433</v>
      </c>
      <c r="U9" s="237" t="s">
        <v>2680</v>
      </c>
      <c r="V9" s="237" t="s">
        <v>2433</v>
      </c>
      <c r="W9" s="237" t="s">
        <v>2681</v>
      </c>
      <c r="X9" s="237" t="s">
        <v>2433</v>
      </c>
      <c r="Y9" s="237" t="s">
        <v>2682</v>
      </c>
      <c r="Z9" s="237" t="s">
        <v>2433</v>
      </c>
      <c r="AA9" s="237" t="s">
        <v>2683</v>
      </c>
      <c r="AB9" s="237" t="s">
        <v>2433</v>
      </c>
      <c r="AC9" s="237" t="s">
        <v>2680</v>
      </c>
      <c r="AD9" s="237" t="s">
        <v>2433</v>
      </c>
      <c r="AE9" s="237" t="s">
        <v>2684</v>
      </c>
      <c r="AF9" s="237" t="s">
        <v>2433</v>
      </c>
      <c r="AG9" s="237" t="s">
        <v>2685</v>
      </c>
      <c r="AH9" s="237" t="s">
        <v>2433</v>
      </c>
      <c r="AI9" s="237" t="s">
        <v>2686</v>
      </c>
      <c r="AJ9" s="237" t="s">
        <v>2433</v>
      </c>
      <c r="AK9" s="237" t="s">
        <v>2687</v>
      </c>
      <c r="AL9" s="237" t="s">
        <v>2433</v>
      </c>
      <c r="AM9" s="237" t="s">
        <v>2688</v>
      </c>
      <c r="AN9" s="237" t="s">
        <v>2433</v>
      </c>
      <c r="AO9" s="237" t="s">
        <v>2689</v>
      </c>
      <c r="AP9" s="237" t="s">
        <v>2433</v>
      </c>
      <c r="AQ9" s="237" t="s">
        <v>2462</v>
      </c>
      <c r="AR9" s="237" t="s">
        <v>2433</v>
      </c>
      <c r="AS9" s="237" t="s">
        <v>2689</v>
      </c>
      <c r="AT9" s="237" t="s">
        <v>2433</v>
      </c>
      <c r="AU9" s="237" t="s">
        <v>2690</v>
      </c>
      <c r="AV9" s="237" t="s">
        <v>2433</v>
      </c>
      <c r="AW9" s="237" t="s">
        <v>2691</v>
      </c>
      <c r="AX9" s="237" t="s">
        <v>2433</v>
      </c>
      <c r="AY9" s="237" t="s">
        <v>2692</v>
      </c>
      <c r="AZ9" s="237" t="s">
        <v>2693</v>
      </c>
      <c r="BA9" s="237" t="s">
        <v>2694</v>
      </c>
      <c r="BB9" s="237" t="s">
        <v>2695</v>
      </c>
      <c r="BC9" s="237" t="s">
        <v>2696</v>
      </c>
      <c r="BD9" s="237" t="s">
        <v>2433</v>
      </c>
      <c r="BE9" s="237" t="s">
        <v>2697</v>
      </c>
      <c r="BF9" s="237" t="s">
        <v>2433</v>
      </c>
      <c r="BG9" s="237" t="s">
        <v>2462</v>
      </c>
      <c r="BH9" s="237" t="s">
        <v>2462</v>
      </c>
      <c r="BI9" s="237" t="s">
        <v>2462</v>
      </c>
      <c r="BJ9" s="237" t="s">
        <v>2433</v>
      </c>
      <c r="BK9" s="237" t="s">
        <v>2462</v>
      </c>
      <c r="BL9" s="237" t="s">
        <v>2462</v>
      </c>
      <c r="BM9" s="237" t="s">
        <v>2462</v>
      </c>
      <c r="BN9" s="237" t="s">
        <v>2462</v>
      </c>
      <c r="BO9" s="237" t="s">
        <v>2462</v>
      </c>
      <c r="BP9" s="237" t="s">
        <v>2433</v>
      </c>
      <c r="BQ9" s="237" t="s">
        <v>2433</v>
      </c>
      <c r="BR9" s="237" t="s">
        <v>2698</v>
      </c>
      <c r="BS9" s="237" t="s">
        <v>2699</v>
      </c>
      <c r="BT9" s="237" t="s">
        <v>2433</v>
      </c>
      <c r="BU9" s="237" t="s">
        <v>2433</v>
      </c>
      <c r="BV9" s="237" t="s">
        <v>2433</v>
      </c>
      <c r="BW9" s="237" t="s">
        <v>2700</v>
      </c>
      <c r="BX9" s="237" t="s">
        <v>2507</v>
      </c>
      <c r="BY9" s="237" t="s">
        <v>2701</v>
      </c>
      <c r="BZ9" s="237" t="s">
        <v>2702</v>
      </c>
      <c r="CA9" s="237" t="s">
        <v>2703</v>
      </c>
      <c r="CB9" s="237" t="s">
        <v>2704</v>
      </c>
      <c r="CC9" s="237" t="s">
        <v>2705</v>
      </c>
      <c r="CD9" s="237" t="s">
        <v>2706</v>
      </c>
      <c r="CE9" s="237" t="s">
        <v>2433</v>
      </c>
      <c r="CF9" s="237" t="s">
        <v>2433</v>
      </c>
      <c r="CG9" s="237" t="s">
        <v>2706</v>
      </c>
      <c r="CH9" s="237" t="s">
        <v>2707</v>
      </c>
      <c r="CI9" s="237" t="s">
        <v>2706</v>
      </c>
      <c r="CJ9" s="237" t="s">
        <v>2433</v>
      </c>
      <c r="CK9" s="237" t="s">
        <v>2433</v>
      </c>
      <c r="CL9" s="237" t="s">
        <v>2462</v>
      </c>
      <c r="CM9" s="237" t="s">
        <v>2433</v>
      </c>
      <c r="CN9" s="237" t="s">
        <v>2433</v>
      </c>
      <c r="CO9" s="237" t="s">
        <v>2433</v>
      </c>
      <c r="CP9" s="237" t="s">
        <v>2433</v>
      </c>
      <c r="CQ9" s="237" t="s">
        <v>2433</v>
      </c>
      <c r="CR9" s="237" t="s">
        <v>2462</v>
      </c>
      <c r="CS9" s="237" t="s">
        <v>2462</v>
      </c>
      <c r="CT9" s="237" t="s">
        <v>2433</v>
      </c>
      <c r="CU9" s="237" t="s">
        <v>2708</v>
      </c>
      <c r="CV9" s="237" t="s">
        <v>2708</v>
      </c>
      <c r="CW9" s="237" t="s">
        <v>2433</v>
      </c>
      <c r="CX9" s="237" t="s">
        <v>2462</v>
      </c>
      <c r="CY9" s="237" t="s">
        <v>2433</v>
      </c>
      <c r="CZ9" s="237" t="s">
        <v>2709</v>
      </c>
      <c r="DA9" s="237" t="s">
        <v>2511</v>
      </c>
      <c r="DB9" s="238">
        <v>42754.565162037034</v>
      </c>
      <c r="DC9" s="237" t="s">
        <v>2511</v>
      </c>
      <c r="DD9" s="238">
        <v>42754.56517361111</v>
      </c>
    </row>
    <row r="10" spans="1:108" ht="45" hidden="1" x14ac:dyDescent="0.25">
      <c r="A10" s="236">
        <v>11</v>
      </c>
      <c r="B10" s="237" t="s">
        <v>2432</v>
      </c>
      <c r="C10" s="236">
        <v>29</v>
      </c>
      <c r="D10" s="236" t="b">
        <v>1</v>
      </c>
      <c r="E10" s="237" t="s">
        <v>2710</v>
      </c>
      <c r="F10" s="237" t="s">
        <v>2711</v>
      </c>
      <c r="G10" s="237" t="s">
        <v>2673</v>
      </c>
      <c r="H10" s="237" t="s">
        <v>2712</v>
      </c>
      <c r="I10" s="237" t="s">
        <v>2675</v>
      </c>
      <c r="J10" s="237" t="s">
        <v>2713</v>
      </c>
      <c r="K10" s="237" t="s">
        <v>2476</v>
      </c>
      <c r="L10" s="237" t="s">
        <v>2714</v>
      </c>
      <c r="M10" s="237" t="s">
        <v>2715</v>
      </c>
      <c r="N10" s="237" t="s">
        <v>2716</v>
      </c>
      <c r="O10" s="237" t="s">
        <v>2717</v>
      </c>
      <c r="P10" s="237" t="s">
        <v>2433</v>
      </c>
      <c r="Q10" s="237" t="s">
        <v>2718</v>
      </c>
      <c r="R10" s="237" t="s">
        <v>2433</v>
      </c>
      <c r="S10" s="237" t="s">
        <v>2462</v>
      </c>
      <c r="T10" s="237" t="s">
        <v>2433</v>
      </c>
      <c r="U10" s="237" t="s">
        <v>2462</v>
      </c>
      <c r="V10" s="237" t="s">
        <v>2433</v>
      </c>
      <c r="W10" s="237" t="s">
        <v>2719</v>
      </c>
      <c r="X10" s="237" t="s">
        <v>2433</v>
      </c>
      <c r="Y10" s="237" t="s">
        <v>2720</v>
      </c>
      <c r="Z10" s="237" t="s">
        <v>2433</v>
      </c>
      <c r="AA10" s="237" t="s">
        <v>2721</v>
      </c>
      <c r="AB10" s="237" t="s">
        <v>2433</v>
      </c>
      <c r="AC10" s="237" t="s">
        <v>2719</v>
      </c>
      <c r="AD10" s="237" t="s">
        <v>2433</v>
      </c>
      <c r="AE10" s="237" t="s">
        <v>2722</v>
      </c>
      <c r="AF10" s="237" t="s">
        <v>2433</v>
      </c>
      <c r="AG10" s="237" t="s">
        <v>2723</v>
      </c>
      <c r="AH10" s="237" t="s">
        <v>2433</v>
      </c>
      <c r="AI10" s="237" t="s">
        <v>2724</v>
      </c>
      <c r="AJ10" s="237" t="s">
        <v>2433</v>
      </c>
      <c r="AK10" s="237" t="s">
        <v>2725</v>
      </c>
      <c r="AL10" s="237" t="s">
        <v>2433</v>
      </c>
      <c r="AM10" s="237" t="s">
        <v>2726</v>
      </c>
      <c r="AN10" s="237" t="s">
        <v>2433</v>
      </c>
      <c r="AO10" s="237" t="s">
        <v>2727</v>
      </c>
      <c r="AP10" s="237" t="s">
        <v>2433</v>
      </c>
      <c r="AQ10" s="237" t="s">
        <v>2462</v>
      </c>
      <c r="AR10" s="237" t="s">
        <v>2433</v>
      </c>
      <c r="AS10" s="237" t="s">
        <v>2727</v>
      </c>
      <c r="AT10" s="237" t="s">
        <v>2433</v>
      </c>
      <c r="AU10" s="237" t="s">
        <v>2728</v>
      </c>
      <c r="AV10" s="237" t="s">
        <v>2433</v>
      </c>
      <c r="AW10" s="237" t="s">
        <v>2729</v>
      </c>
      <c r="AX10" s="237" t="s">
        <v>2433</v>
      </c>
      <c r="AY10" s="237" t="s">
        <v>2730</v>
      </c>
      <c r="AZ10" s="237" t="s">
        <v>2731</v>
      </c>
      <c r="BA10" s="237" t="s">
        <v>2732</v>
      </c>
      <c r="BB10" s="237" t="s">
        <v>2733</v>
      </c>
      <c r="BC10" s="237" t="s">
        <v>2734</v>
      </c>
      <c r="BD10" s="237" t="s">
        <v>2433</v>
      </c>
      <c r="BE10" s="237" t="s">
        <v>2735</v>
      </c>
      <c r="BF10" s="237" t="s">
        <v>2433</v>
      </c>
      <c r="BG10" s="237" t="s">
        <v>2462</v>
      </c>
      <c r="BH10" s="237" t="s">
        <v>2462</v>
      </c>
      <c r="BI10" s="237" t="s">
        <v>2462</v>
      </c>
      <c r="BJ10" s="237" t="s">
        <v>2433</v>
      </c>
      <c r="BK10" s="237" t="s">
        <v>2462</v>
      </c>
      <c r="BL10" s="237" t="s">
        <v>2462</v>
      </c>
      <c r="BM10" s="237" t="s">
        <v>2462</v>
      </c>
      <c r="BN10" s="237" t="s">
        <v>2462</v>
      </c>
      <c r="BO10" s="237" t="s">
        <v>2462</v>
      </c>
      <c r="BP10" s="237" t="s">
        <v>2433</v>
      </c>
      <c r="BQ10" s="237" t="s">
        <v>2433</v>
      </c>
      <c r="BR10" s="237" t="s">
        <v>2736</v>
      </c>
      <c r="BS10" s="237" t="s">
        <v>2737</v>
      </c>
      <c r="BT10" s="237" t="s">
        <v>2433</v>
      </c>
      <c r="BU10" s="237" t="s">
        <v>2738</v>
      </c>
      <c r="BV10" s="237" t="s">
        <v>2433</v>
      </c>
      <c r="BW10" s="237" t="s">
        <v>2739</v>
      </c>
      <c r="BX10" s="237" t="s">
        <v>2462</v>
      </c>
      <c r="BY10" s="237" t="s">
        <v>2433</v>
      </c>
      <c r="BZ10" s="237" t="s">
        <v>2462</v>
      </c>
      <c r="CA10" s="237" t="s">
        <v>2433</v>
      </c>
      <c r="CB10" s="237" t="s">
        <v>2462</v>
      </c>
      <c r="CC10" s="237" t="s">
        <v>2705</v>
      </c>
      <c r="CD10" s="237" t="s">
        <v>2740</v>
      </c>
      <c r="CE10" s="237" t="s">
        <v>2740</v>
      </c>
      <c r="CF10" s="237" t="s">
        <v>2433</v>
      </c>
      <c r="CG10" s="237" t="s">
        <v>2433</v>
      </c>
      <c r="CH10" s="237" t="s">
        <v>2433</v>
      </c>
      <c r="CI10" s="237" t="s">
        <v>2740</v>
      </c>
      <c r="CJ10" s="237" t="s">
        <v>2433</v>
      </c>
      <c r="CK10" s="237" t="s">
        <v>2433</v>
      </c>
      <c r="CL10" s="237" t="s">
        <v>2462</v>
      </c>
      <c r="CM10" s="237" t="s">
        <v>2433</v>
      </c>
      <c r="CN10" s="237" t="s">
        <v>2433</v>
      </c>
      <c r="CO10" s="237" t="s">
        <v>2433</v>
      </c>
      <c r="CP10" s="237" t="s">
        <v>2433</v>
      </c>
      <c r="CQ10" s="237" t="s">
        <v>2433</v>
      </c>
      <c r="CR10" s="237" t="s">
        <v>2462</v>
      </c>
      <c r="CS10" s="237" t="s">
        <v>2462</v>
      </c>
      <c r="CT10" s="237" t="s">
        <v>2433</v>
      </c>
      <c r="CU10" s="237" t="s">
        <v>2741</v>
      </c>
      <c r="CV10" s="237" t="s">
        <v>2433</v>
      </c>
      <c r="CW10" s="237" t="s">
        <v>2433</v>
      </c>
      <c r="CX10" s="237" t="s">
        <v>2462</v>
      </c>
      <c r="CY10" s="237" t="s">
        <v>2433</v>
      </c>
      <c r="CZ10" s="237" t="s">
        <v>2433</v>
      </c>
      <c r="DA10" s="237" t="s">
        <v>2511</v>
      </c>
      <c r="DB10" s="238">
        <v>42754.565208333333</v>
      </c>
      <c r="DC10" s="237" t="s">
        <v>2511</v>
      </c>
      <c r="DD10" s="238">
        <v>42754.565208333333</v>
      </c>
    </row>
    <row r="11" spans="1:108" ht="30" hidden="1" x14ac:dyDescent="0.25">
      <c r="A11" s="236">
        <v>12</v>
      </c>
      <c r="B11" s="237" t="s">
        <v>2432</v>
      </c>
      <c r="C11" s="236">
        <v>26</v>
      </c>
      <c r="D11" s="236" t="b">
        <v>1</v>
      </c>
      <c r="E11" s="237" t="s">
        <v>2433</v>
      </c>
      <c r="F11" s="237" t="s">
        <v>2742</v>
      </c>
      <c r="G11" s="237" t="s">
        <v>2743</v>
      </c>
      <c r="H11" s="237" t="s">
        <v>2744</v>
      </c>
      <c r="I11" s="237" t="s">
        <v>2745</v>
      </c>
      <c r="J11" s="237" t="s">
        <v>2742</v>
      </c>
      <c r="K11" s="237" t="s">
        <v>2743</v>
      </c>
      <c r="L11" s="237" t="s">
        <v>2744</v>
      </c>
      <c r="M11" s="237" t="s">
        <v>2746</v>
      </c>
      <c r="N11" s="237" t="s">
        <v>2747</v>
      </c>
      <c r="O11" s="237" t="s">
        <v>2748</v>
      </c>
      <c r="P11" s="237" t="s">
        <v>2433</v>
      </c>
      <c r="Q11" s="237" t="s">
        <v>2749</v>
      </c>
      <c r="R11" s="237" t="s">
        <v>2433</v>
      </c>
      <c r="S11" s="237" t="s">
        <v>2750</v>
      </c>
      <c r="T11" s="237" t="s">
        <v>2433</v>
      </c>
      <c r="U11" s="237" t="s">
        <v>2462</v>
      </c>
      <c r="V11" s="237" t="s">
        <v>2433</v>
      </c>
      <c r="W11" s="237" t="s">
        <v>2751</v>
      </c>
      <c r="X11" s="237" t="s">
        <v>2433</v>
      </c>
      <c r="Y11" s="237" t="s">
        <v>2752</v>
      </c>
      <c r="Z11" s="237" t="s">
        <v>2433</v>
      </c>
      <c r="AA11" s="237" t="s">
        <v>2753</v>
      </c>
      <c r="AB11" s="237" t="s">
        <v>2433</v>
      </c>
      <c r="AC11" s="237" t="s">
        <v>2754</v>
      </c>
      <c r="AD11" s="237" t="s">
        <v>2433</v>
      </c>
      <c r="AE11" s="237" t="s">
        <v>2755</v>
      </c>
      <c r="AF11" s="237" t="s">
        <v>2433</v>
      </c>
      <c r="AG11" s="237" t="s">
        <v>2756</v>
      </c>
      <c r="AH11" s="237" t="s">
        <v>2433</v>
      </c>
      <c r="AI11" s="237" t="s">
        <v>2757</v>
      </c>
      <c r="AJ11" s="237" t="s">
        <v>2433</v>
      </c>
      <c r="AK11" s="237" t="s">
        <v>2758</v>
      </c>
      <c r="AL11" s="237" t="s">
        <v>2433</v>
      </c>
      <c r="AM11" s="237" t="s">
        <v>2759</v>
      </c>
      <c r="AN11" s="237" t="s">
        <v>2433</v>
      </c>
      <c r="AO11" s="237" t="s">
        <v>2760</v>
      </c>
      <c r="AP11" s="237" t="s">
        <v>2433</v>
      </c>
      <c r="AQ11" s="237" t="s">
        <v>2761</v>
      </c>
      <c r="AR11" s="237" t="s">
        <v>2433</v>
      </c>
      <c r="AS11" s="237" t="s">
        <v>2762</v>
      </c>
      <c r="AT11" s="237" t="s">
        <v>2433</v>
      </c>
      <c r="AU11" s="237" t="s">
        <v>2763</v>
      </c>
      <c r="AV11" s="237" t="s">
        <v>2433</v>
      </c>
      <c r="AW11" s="237" t="s">
        <v>2764</v>
      </c>
      <c r="AX11" s="237" t="s">
        <v>2433</v>
      </c>
      <c r="AY11" s="237" t="s">
        <v>2765</v>
      </c>
      <c r="AZ11" s="237" t="s">
        <v>2766</v>
      </c>
      <c r="BA11" s="237" t="s">
        <v>2767</v>
      </c>
      <c r="BB11" s="237" t="s">
        <v>2768</v>
      </c>
      <c r="BC11" s="237" t="s">
        <v>2462</v>
      </c>
      <c r="BD11" s="237" t="s">
        <v>2568</v>
      </c>
      <c r="BE11" s="237" t="s">
        <v>2769</v>
      </c>
      <c r="BF11" s="237" t="s">
        <v>2770</v>
      </c>
      <c r="BG11" s="237" t="s">
        <v>2771</v>
      </c>
      <c r="BH11" s="237" t="s">
        <v>2467</v>
      </c>
      <c r="BI11" s="237" t="s">
        <v>2772</v>
      </c>
      <c r="BJ11" s="237" t="s">
        <v>2433</v>
      </c>
      <c r="BK11" s="237" t="s">
        <v>2462</v>
      </c>
      <c r="BL11" s="237" t="s">
        <v>2462</v>
      </c>
      <c r="BM11" s="237" t="s">
        <v>2462</v>
      </c>
      <c r="BN11" s="237" t="s">
        <v>2771</v>
      </c>
      <c r="BO11" s="237" t="s">
        <v>2772</v>
      </c>
      <c r="BP11" s="237" t="s">
        <v>2433</v>
      </c>
      <c r="BQ11" s="237" t="s">
        <v>2433</v>
      </c>
      <c r="BR11" s="237" t="s">
        <v>2433</v>
      </c>
      <c r="BS11" s="237" t="s">
        <v>2773</v>
      </c>
      <c r="BT11" s="237" t="s">
        <v>2433</v>
      </c>
      <c r="BU11" s="237" t="s">
        <v>2433</v>
      </c>
      <c r="BV11" s="237" t="s">
        <v>2433</v>
      </c>
      <c r="BW11" s="237" t="s">
        <v>2773</v>
      </c>
      <c r="BX11" s="237" t="s">
        <v>2462</v>
      </c>
      <c r="BY11" s="237" t="s">
        <v>2433</v>
      </c>
      <c r="BZ11" s="237" t="s">
        <v>2462</v>
      </c>
      <c r="CA11" s="237" t="s">
        <v>2433</v>
      </c>
      <c r="CB11" s="237" t="s">
        <v>2462</v>
      </c>
      <c r="CC11" s="237" t="s">
        <v>2467</v>
      </c>
      <c r="CD11" s="237" t="s">
        <v>2774</v>
      </c>
      <c r="CE11" s="237" t="s">
        <v>2433</v>
      </c>
      <c r="CF11" s="237" t="s">
        <v>2433</v>
      </c>
      <c r="CG11" s="237" t="s">
        <v>2433</v>
      </c>
      <c r="CH11" s="237" t="s">
        <v>2433</v>
      </c>
      <c r="CI11" s="237" t="s">
        <v>2774</v>
      </c>
      <c r="CJ11" s="237" t="s">
        <v>2433</v>
      </c>
      <c r="CK11" s="237" t="s">
        <v>2433</v>
      </c>
      <c r="CL11" s="237" t="s">
        <v>2433</v>
      </c>
      <c r="CM11" s="237" t="s">
        <v>2433</v>
      </c>
      <c r="CN11" s="237" t="s">
        <v>2433</v>
      </c>
      <c r="CO11" s="237" t="s">
        <v>2433</v>
      </c>
      <c r="CP11" s="237" t="s">
        <v>2433</v>
      </c>
      <c r="CQ11" s="237" t="s">
        <v>2433</v>
      </c>
      <c r="CR11" s="237" t="s">
        <v>2462</v>
      </c>
      <c r="CS11" s="237" t="s">
        <v>2462</v>
      </c>
      <c r="CT11" s="237" t="s">
        <v>2433</v>
      </c>
      <c r="CU11" s="237" t="s">
        <v>2433</v>
      </c>
      <c r="CV11" s="237" t="s">
        <v>2433</v>
      </c>
      <c r="CW11" s="237" t="s">
        <v>2433</v>
      </c>
      <c r="CX11" s="237" t="s">
        <v>2462</v>
      </c>
      <c r="CY11" s="237" t="s">
        <v>2433</v>
      </c>
      <c r="CZ11" s="237" t="s">
        <v>2433</v>
      </c>
      <c r="DA11" s="237" t="s">
        <v>2511</v>
      </c>
      <c r="DB11" s="238">
        <v>42754.565266203703</v>
      </c>
      <c r="DC11" s="237" t="s">
        <v>2775</v>
      </c>
      <c r="DD11" s="238">
        <v>42865.427222222221</v>
      </c>
    </row>
    <row r="12" spans="1:108" ht="45" hidden="1" x14ac:dyDescent="0.25">
      <c r="A12" s="236">
        <v>13</v>
      </c>
      <c r="B12" s="237" t="s">
        <v>2432</v>
      </c>
      <c r="C12" s="236">
        <v>66</v>
      </c>
      <c r="D12" s="236" t="b">
        <v>1</v>
      </c>
      <c r="E12" s="237" t="s">
        <v>2433</v>
      </c>
      <c r="F12" s="237" t="s">
        <v>2776</v>
      </c>
      <c r="G12" s="237" t="s">
        <v>2777</v>
      </c>
      <c r="H12" s="237" t="s">
        <v>2778</v>
      </c>
      <c r="I12" s="237" t="s">
        <v>2779</v>
      </c>
      <c r="J12" s="237" t="s">
        <v>2776</v>
      </c>
      <c r="K12" s="237" t="s">
        <v>2777</v>
      </c>
      <c r="L12" s="237" t="s">
        <v>2778</v>
      </c>
      <c r="M12" s="237" t="s">
        <v>2780</v>
      </c>
      <c r="N12" s="237" t="s">
        <v>2781</v>
      </c>
      <c r="O12" s="237" t="s">
        <v>2782</v>
      </c>
      <c r="P12" s="237" t="s">
        <v>2433</v>
      </c>
      <c r="Q12" s="237" t="s">
        <v>2783</v>
      </c>
      <c r="R12" s="237" t="s">
        <v>2433</v>
      </c>
      <c r="S12" s="237" t="s">
        <v>2784</v>
      </c>
      <c r="T12" s="237" t="s">
        <v>2433</v>
      </c>
      <c r="U12" s="237" t="s">
        <v>2785</v>
      </c>
      <c r="V12" s="237" t="s">
        <v>2433</v>
      </c>
      <c r="W12" s="237" t="s">
        <v>2786</v>
      </c>
      <c r="X12" s="237" t="s">
        <v>2433</v>
      </c>
      <c r="Y12" s="237" t="s">
        <v>2787</v>
      </c>
      <c r="Z12" s="237" t="s">
        <v>2433</v>
      </c>
      <c r="AA12" s="237" t="s">
        <v>2788</v>
      </c>
      <c r="AB12" s="237" t="s">
        <v>2433</v>
      </c>
      <c r="AC12" s="237" t="s">
        <v>2789</v>
      </c>
      <c r="AD12" s="237" t="s">
        <v>2433</v>
      </c>
      <c r="AE12" s="237" t="s">
        <v>2790</v>
      </c>
      <c r="AF12" s="237" t="s">
        <v>2433</v>
      </c>
      <c r="AG12" s="237" t="s">
        <v>2791</v>
      </c>
      <c r="AH12" s="237" t="s">
        <v>2433</v>
      </c>
      <c r="AI12" s="237" t="s">
        <v>2792</v>
      </c>
      <c r="AJ12" s="237" t="s">
        <v>2433</v>
      </c>
      <c r="AK12" s="237" t="s">
        <v>2793</v>
      </c>
      <c r="AL12" s="237" t="s">
        <v>2433</v>
      </c>
      <c r="AM12" s="237" t="s">
        <v>2462</v>
      </c>
      <c r="AN12" s="237" t="s">
        <v>2433</v>
      </c>
      <c r="AO12" s="237" t="s">
        <v>2794</v>
      </c>
      <c r="AP12" s="237" t="s">
        <v>2433</v>
      </c>
      <c r="AQ12" s="237" t="s">
        <v>2795</v>
      </c>
      <c r="AR12" s="237" t="s">
        <v>2433</v>
      </c>
      <c r="AS12" s="237" t="s">
        <v>2796</v>
      </c>
      <c r="AT12" s="237" t="s">
        <v>2433</v>
      </c>
      <c r="AU12" s="237" t="s">
        <v>2797</v>
      </c>
      <c r="AV12" s="237" t="s">
        <v>2433</v>
      </c>
      <c r="AW12" s="237" t="s">
        <v>2798</v>
      </c>
      <c r="AX12" s="237" t="s">
        <v>2433</v>
      </c>
      <c r="AY12" s="237" t="s">
        <v>2799</v>
      </c>
      <c r="AZ12" s="237" t="s">
        <v>2800</v>
      </c>
      <c r="BA12" s="237" t="s">
        <v>2801</v>
      </c>
      <c r="BB12" s="237" t="s">
        <v>2802</v>
      </c>
      <c r="BC12" s="237" t="s">
        <v>2803</v>
      </c>
      <c r="BD12" s="237" t="s">
        <v>2433</v>
      </c>
      <c r="BE12" s="237" t="s">
        <v>2804</v>
      </c>
      <c r="BF12" s="237" t="s">
        <v>2433</v>
      </c>
      <c r="BG12" s="237" t="s">
        <v>2462</v>
      </c>
      <c r="BH12" s="237" t="s">
        <v>2462</v>
      </c>
      <c r="BI12" s="237" t="s">
        <v>2462</v>
      </c>
      <c r="BJ12" s="237" t="s">
        <v>2433</v>
      </c>
      <c r="BK12" s="237" t="s">
        <v>2462</v>
      </c>
      <c r="BL12" s="237" t="s">
        <v>2462</v>
      </c>
      <c r="BM12" s="237" t="s">
        <v>2462</v>
      </c>
      <c r="BN12" s="237" t="s">
        <v>2462</v>
      </c>
      <c r="BO12" s="237" t="s">
        <v>2462</v>
      </c>
      <c r="BP12" s="237" t="s">
        <v>2805</v>
      </c>
      <c r="BQ12" s="237" t="s">
        <v>2806</v>
      </c>
      <c r="BR12" s="237" t="s">
        <v>2807</v>
      </c>
      <c r="BS12" s="237" t="s">
        <v>2433</v>
      </c>
      <c r="BT12" s="237" t="s">
        <v>2433</v>
      </c>
      <c r="BU12" s="237" t="s">
        <v>2433</v>
      </c>
      <c r="BV12" s="237" t="s">
        <v>2433</v>
      </c>
      <c r="BW12" s="237" t="s">
        <v>2807</v>
      </c>
      <c r="BX12" s="237" t="s">
        <v>2462</v>
      </c>
      <c r="BY12" s="237" t="s">
        <v>2433</v>
      </c>
      <c r="BZ12" s="237" t="s">
        <v>2462</v>
      </c>
      <c r="CA12" s="237" t="s">
        <v>2433</v>
      </c>
      <c r="CB12" s="237" t="s">
        <v>2462</v>
      </c>
      <c r="CC12" s="237" t="s">
        <v>2705</v>
      </c>
      <c r="CD12" s="237" t="s">
        <v>2808</v>
      </c>
      <c r="CE12" s="237" t="s">
        <v>2433</v>
      </c>
      <c r="CF12" s="237" t="s">
        <v>2433</v>
      </c>
      <c r="CG12" s="237" t="s">
        <v>2433</v>
      </c>
      <c r="CH12" s="237" t="s">
        <v>2433</v>
      </c>
      <c r="CI12" s="237" t="s">
        <v>2462</v>
      </c>
      <c r="CJ12" s="237" t="s">
        <v>2433</v>
      </c>
      <c r="CK12" s="237" t="s">
        <v>2433</v>
      </c>
      <c r="CL12" s="237" t="s">
        <v>2462</v>
      </c>
      <c r="CM12" s="237" t="s">
        <v>2433</v>
      </c>
      <c r="CN12" s="237" t="s">
        <v>2433</v>
      </c>
      <c r="CO12" s="237" t="s">
        <v>2433</v>
      </c>
      <c r="CP12" s="237" t="s">
        <v>2433</v>
      </c>
      <c r="CQ12" s="237" t="s">
        <v>2433</v>
      </c>
      <c r="CR12" s="237" t="s">
        <v>2462</v>
      </c>
      <c r="CS12" s="237" t="s">
        <v>2462</v>
      </c>
      <c r="CT12" s="237" t="s">
        <v>2433</v>
      </c>
      <c r="CU12" s="237" t="s">
        <v>2433</v>
      </c>
      <c r="CV12" s="237" t="s">
        <v>2433</v>
      </c>
      <c r="CW12" s="237" t="s">
        <v>2433</v>
      </c>
      <c r="CX12" s="237" t="s">
        <v>2462</v>
      </c>
      <c r="CY12" s="237" t="s">
        <v>2433</v>
      </c>
      <c r="CZ12" s="237" t="s">
        <v>2433</v>
      </c>
      <c r="DA12" s="237" t="s">
        <v>2470</v>
      </c>
      <c r="DB12" s="238">
        <v>42755.38554398148</v>
      </c>
      <c r="DC12" s="237" t="s">
        <v>2470</v>
      </c>
      <c r="DD12" s="238">
        <v>42755.38554398148</v>
      </c>
    </row>
    <row r="13" spans="1:108" ht="45" hidden="1" x14ac:dyDescent="0.25">
      <c r="A13" s="236">
        <v>14</v>
      </c>
      <c r="B13" s="237" t="s">
        <v>2432</v>
      </c>
      <c r="C13" s="236">
        <v>27</v>
      </c>
      <c r="D13" s="236" t="b">
        <v>1</v>
      </c>
      <c r="E13" s="237" t="s">
        <v>2433</v>
      </c>
      <c r="F13" s="237" t="s">
        <v>2809</v>
      </c>
      <c r="G13" s="237" t="s">
        <v>2476</v>
      </c>
      <c r="H13" s="237" t="s">
        <v>2810</v>
      </c>
      <c r="I13" s="237" t="s">
        <v>2811</v>
      </c>
      <c r="J13" s="237" t="s">
        <v>2812</v>
      </c>
      <c r="K13" s="237" t="s">
        <v>2813</v>
      </c>
      <c r="L13" s="237" t="s">
        <v>2814</v>
      </c>
      <c r="M13" s="237" t="s">
        <v>2815</v>
      </c>
      <c r="N13" s="237" t="s">
        <v>2816</v>
      </c>
      <c r="O13" s="237" t="s">
        <v>2817</v>
      </c>
      <c r="P13" s="237" t="s">
        <v>2433</v>
      </c>
      <c r="Q13" s="237" t="s">
        <v>2818</v>
      </c>
      <c r="R13" s="237" t="s">
        <v>2433</v>
      </c>
      <c r="S13" s="237" t="s">
        <v>2819</v>
      </c>
      <c r="T13" s="237" t="s">
        <v>2433</v>
      </c>
      <c r="U13" s="237" t="s">
        <v>2820</v>
      </c>
      <c r="V13" s="237" t="s">
        <v>2433</v>
      </c>
      <c r="W13" s="237" t="s">
        <v>2821</v>
      </c>
      <c r="X13" s="237" t="s">
        <v>2433</v>
      </c>
      <c r="Y13" s="237" t="s">
        <v>2822</v>
      </c>
      <c r="Z13" s="237" t="s">
        <v>2433</v>
      </c>
      <c r="AA13" s="237" t="s">
        <v>2823</v>
      </c>
      <c r="AB13" s="237" t="s">
        <v>2824</v>
      </c>
      <c r="AC13" s="237" t="s">
        <v>2825</v>
      </c>
      <c r="AD13" s="237" t="s">
        <v>2433</v>
      </c>
      <c r="AE13" s="237" t="s">
        <v>2826</v>
      </c>
      <c r="AF13" s="237" t="s">
        <v>2433</v>
      </c>
      <c r="AG13" s="237" t="s">
        <v>2827</v>
      </c>
      <c r="AH13" s="237" t="s">
        <v>2433</v>
      </c>
      <c r="AI13" s="237" t="s">
        <v>2828</v>
      </c>
      <c r="AJ13" s="237" t="s">
        <v>2433</v>
      </c>
      <c r="AK13" s="237" t="s">
        <v>2829</v>
      </c>
      <c r="AL13" s="237" t="s">
        <v>2433</v>
      </c>
      <c r="AM13" s="237" t="s">
        <v>2830</v>
      </c>
      <c r="AN13" s="237" t="s">
        <v>2433</v>
      </c>
      <c r="AO13" s="237" t="s">
        <v>2831</v>
      </c>
      <c r="AP13" s="237" t="s">
        <v>2433</v>
      </c>
      <c r="AQ13" s="237" t="s">
        <v>2832</v>
      </c>
      <c r="AR13" s="237" t="s">
        <v>2433</v>
      </c>
      <c r="AS13" s="237" t="s">
        <v>2833</v>
      </c>
      <c r="AT13" s="237" t="s">
        <v>2433</v>
      </c>
      <c r="AU13" s="237" t="s">
        <v>2834</v>
      </c>
      <c r="AV13" s="237" t="s">
        <v>2433</v>
      </c>
      <c r="AW13" s="237" t="s">
        <v>2835</v>
      </c>
      <c r="AX13" s="237" t="s">
        <v>2433</v>
      </c>
      <c r="AY13" s="237" t="s">
        <v>2836</v>
      </c>
      <c r="AZ13" s="237" t="s">
        <v>2837</v>
      </c>
      <c r="BA13" s="237" t="s">
        <v>2838</v>
      </c>
      <c r="BB13" s="237" t="s">
        <v>2839</v>
      </c>
      <c r="BC13" s="237" t="s">
        <v>2840</v>
      </c>
      <c r="BD13" s="237" t="s">
        <v>2433</v>
      </c>
      <c r="BE13" s="237" t="s">
        <v>2841</v>
      </c>
      <c r="BF13" s="237" t="s">
        <v>2433</v>
      </c>
      <c r="BG13" s="237" t="s">
        <v>2462</v>
      </c>
      <c r="BH13" s="237" t="s">
        <v>2462</v>
      </c>
      <c r="BI13" s="237" t="s">
        <v>2462</v>
      </c>
      <c r="BJ13" s="237" t="s">
        <v>2433</v>
      </c>
      <c r="BK13" s="237" t="s">
        <v>2462</v>
      </c>
      <c r="BL13" s="237" t="s">
        <v>2462</v>
      </c>
      <c r="BM13" s="237" t="s">
        <v>2462</v>
      </c>
      <c r="BN13" s="237" t="s">
        <v>2462</v>
      </c>
      <c r="BO13" s="237" t="s">
        <v>2462</v>
      </c>
      <c r="BP13" s="237" t="s">
        <v>2433</v>
      </c>
      <c r="BQ13" s="237" t="s">
        <v>2433</v>
      </c>
      <c r="BR13" s="237" t="s">
        <v>2842</v>
      </c>
      <c r="BS13" s="237" t="s">
        <v>2433</v>
      </c>
      <c r="BT13" s="237" t="s">
        <v>2433</v>
      </c>
      <c r="BU13" s="237" t="s">
        <v>2433</v>
      </c>
      <c r="BV13" s="237" t="s">
        <v>2433</v>
      </c>
      <c r="BW13" s="237" t="s">
        <v>2842</v>
      </c>
      <c r="BX13" s="237" t="s">
        <v>2507</v>
      </c>
      <c r="BY13" s="237" t="s">
        <v>2843</v>
      </c>
      <c r="BZ13" s="237" t="s">
        <v>2702</v>
      </c>
      <c r="CA13" s="237" t="s">
        <v>2844</v>
      </c>
      <c r="CB13" s="237" t="s">
        <v>2845</v>
      </c>
      <c r="CC13" s="237" t="s">
        <v>2705</v>
      </c>
      <c r="CD13" s="237" t="s">
        <v>2846</v>
      </c>
      <c r="CE13" s="237" t="s">
        <v>2847</v>
      </c>
      <c r="CF13" s="237" t="s">
        <v>2848</v>
      </c>
      <c r="CG13" s="237" t="s">
        <v>2849</v>
      </c>
      <c r="CH13" s="237" t="s">
        <v>2433</v>
      </c>
      <c r="CI13" s="237" t="s">
        <v>2846</v>
      </c>
      <c r="CJ13" s="237" t="s">
        <v>2433</v>
      </c>
      <c r="CK13" s="237" t="s">
        <v>2433</v>
      </c>
      <c r="CL13" s="237" t="s">
        <v>2462</v>
      </c>
      <c r="CM13" s="237" t="s">
        <v>2433</v>
      </c>
      <c r="CN13" s="237" t="s">
        <v>2433</v>
      </c>
      <c r="CO13" s="237" t="s">
        <v>2433</v>
      </c>
      <c r="CP13" s="237" t="s">
        <v>2433</v>
      </c>
      <c r="CQ13" s="237" t="s">
        <v>2433</v>
      </c>
      <c r="CR13" s="237" t="s">
        <v>2462</v>
      </c>
      <c r="CS13" s="237" t="s">
        <v>2462</v>
      </c>
      <c r="CT13" s="237" t="s">
        <v>2433</v>
      </c>
      <c r="CU13" s="237" t="s">
        <v>2433</v>
      </c>
      <c r="CV13" s="237" t="s">
        <v>2433</v>
      </c>
      <c r="CW13" s="237" t="s">
        <v>2433</v>
      </c>
      <c r="CX13" s="237" t="s">
        <v>2462</v>
      </c>
      <c r="CY13" s="237" t="s">
        <v>2433</v>
      </c>
      <c r="CZ13" s="237" t="s">
        <v>2433</v>
      </c>
      <c r="DA13" s="237" t="s">
        <v>2511</v>
      </c>
      <c r="DB13" s="238">
        <v>42755.471041666664</v>
      </c>
      <c r="DC13" s="237" t="s">
        <v>2511</v>
      </c>
      <c r="DD13" s="238">
        <v>42755.471041666664</v>
      </c>
    </row>
    <row r="14" spans="1:108" ht="60" hidden="1" x14ac:dyDescent="0.25">
      <c r="A14" s="236">
        <v>15</v>
      </c>
      <c r="B14" s="237" t="s">
        <v>2432</v>
      </c>
      <c r="C14" s="236">
        <v>90</v>
      </c>
      <c r="D14" s="236" t="b">
        <v>1</v>
      </c>
      <c r="E14" s="237" t="s">
        <v>2850</v>
      </c>
      <c r="F14" s="237" t="s">
        <v>2851</v>
      </c>
      <c r="G14" s="237" t="s">
        <v>2476</v>
      </c>
      <c r="H14" s="237" t="s">
        <v>2852</v>
      </c>
      <c r="I14" s="237" t="s">
        <v>2433</v>
      </c>
      <c r="J14" s="237" t="s">
        <v>2853</v>
      </c>
      <c r="K14" s="237" t="s">
        <v>2854</v>
      </c>
      <c r="L14" s="237" t="s">
        <v>2855</v>
      </c>
      <c r="M14" s="237" t="s">
        <v>2433</v>
      </c>
      <c r="N14" s="237" t="s">
        <v>2856</v>
      </c>
      <c r="O14" s="237" t="s">
        <v>2857</v>
      </c>
      <c r="P14" s="237" t="s">
        <v>2433</v>
      </c>
      <c r="Q14" s="237" t="s">
        <v>2858</v>
      </c>
      <c r="R14" s="237" t="s">
        <v>2433</v>
      </c>
      <c r="S14" s="237" t="s">
        <v>2859</v>
      </c>
      <c r="T14" s="237" t="s">
        <v>2433</v>
      </c>
      <c r="U14" s="237" t="s">
        <v>2462</v>
      </c>
      <c r="V14" s="237" t="s">
        <v>2433</v>
      </c>
      <c r="W14" s="237" t="s">
        <v>2860</v>
      </c>
      <c r="X14" s="237" t="s">
        <v>2433</v>
      </c>
      <c r="Y14" s="237" t="s">
        <v>2861</v>
      </c>
      <c r="Z14" s="237" t="s">
        <v>2433</v>
      </c>
      <c r="AA14" s="237" t="s">
        <v>2862</v>
      </c>
      <c r="AB14" s="237" t="s">
        <v>2433</v>
      </c>
      <c r="AC14" s="237" t="s">
        <v>2863</v>
      </c>
      <c r="AD14" s="237" t="s">
        <v>2433</v>
      </c>
      <c r="AE14" s="237" t="s">
        <v>2864</v>
      </c>
      <c r="AF14" s="237" t="s">
        <v>2433</v>
      </c>
      <c r="AG14" s="237" t="s">
        <v>2865</v>
      </c>
      <c r="AH14" s="237" t="s">
        <v>2433</v>
      </c>
      <c r="AI14" s="237" t="s">
        <v>2866</v>
      </c>
      <c r="AJ14" s="237" t="s">
        <v>2433</v>
      </c>
      <c r="AK14" s="237" t="s">
        <v>2867</v>
      </c>
      <c r="AL14" s="237" t="s">
        <v>2433</v>
      </c>
      <c r="AM14" s="237" t="s">
        <v>2462</v>
      </c>
      <c r="AN14" s="237" t="s">
        <v>2433</v>
      </c>
      <c r="AO14" s="237" t="s">
        <v>2868</v>
      </c>
      <c r="AP14" s="237" t="s">
        <v>2433</v>
      </c>
      <c r="AQ14" s="237" t="s">
        <v>2869</v>
      </c>
      <c r="AR14" s="237" t="s">
        <v>2433</v>
      </c>
      <c r="AS14" s="237" t="s">
        <v>2870</v>
      </c>
      <c r="AT14" s="237" t="s">
        <v>2433</v>
      </c>
      <c r="AU14" s="237" t="s">
        <v>2871</v>
      </c>
      <c r="AV14" s="237" t="s">
        <v>2433</v>
      </c>
      <c r="AW14" s="237" t="s">
        <v>2872</v>
      </c>
      <c r="AX14" s="237" t="s">
        <v>2433</v>
      </c>
      <c r="AY14" s="237" t="s">
        <v>2873</v>
      </c>
      <c r="AZ14" s="237" t="s">
        <v>2874</v>
      </c>
      <c r="BA14" s="237" t="s">
        <v>2875</v>
      </c>
      <c r="BB14" s="237" t="s">
        <v>2876</v>
      </c>
      <c r="BC14" s="237" t="s">
        <v>2462</v>
      </c>
      <c r="BD14" s="237" t="s">
        <v>70</v>
      </c>
      <c r="BE14" s="237" t="s">
        <v>2877</v>
      </c>
      <c r="BF14" s="237" t="s">
        <v>2878</v>
      </c>
      <c r="BG14" s="237" t="s">
        <v>2879</v>
      </c>
      <c r="BH14" s="237" t="s">
        <v>2880</v>
      </c>
      <c r="BI14" s="237" t="s">
        <v>2881</v>
      </c>
      <c r="BJ14" s="237" t="s">
        <v>2433</v>
      </c>
      <c r="BK14" s="237" t="s">
        <v>2462</v>
      </c>
      <c r="BL14" s="237" t="s">
        <v>2462</v>
      </c>
      <c r="BM14" s="237" t="s">
        <v>2462</v>
      </c>
      <c r="BN14" s="237" t="s">
        <v>2879</v>
      </c>
      <c r="BO14" s="237" t="s">
        <v>2881</v>
      </c>
      <c r="BP14" s="237" t="s">
        <v>2433</v>
      </c>
      <c r="BQ14" s="237" t="s">
        <v>2433</v>
      </c>
      <c r="BR14" s="237" t="s">
        <v>2882</v>
      </c>
      <c r="BS14" s="237" t="s">
        <v>2883</v>
      </c>
      <c r="BT14" s="237" t="s">
        <v>2433</v>
      </c>
      <c r="BU14" s="237" t="s">
        <v>2433</v>
      </c>
      <c r="BV14" s="237" t="s">
        <v>2433</v>
      </c>
      <c r="BW14" s="237" t="s">
        <v>2884</v>
      </c>
      <c r="BX14" s="237" t="s">
        <v>2507</v>
      </c>
      <c r="BY14" s="237" t="s">
        <v>2885</v>
      </c>
      <c r="BZ14" s="237" t="s">
        <v>2702</v>
      </c>
      <c r="CA14" s="237" t="s">
        <v>2886</v>
      </c>
      <c r="CB14" s="237" t="s">
        <v>2887</v>
      </c>
      <c r="CC14" s="237" t="s">
        <v>2705</v>
      </c>
      <c r="CD14" s="237" t="s">
        <v>2888</v>
      </c>
      <c r="CE14" s="237" t="s">
        <v>2889</v>
      </c>
      <c r="CF14" s="237" t="s">
        <v>2462</v>
      </c>
      <c r="CG14" s="237" t="s">
        <v>2890</v>
      </c>
      <c r="CH14" s="237" t="s">
        <v>2891</v>
      </c>
      <c r="CI14" s="237" t="s">
        <v>2888</v>
      </c>
      <c r="CJ14" s="237" t="s">
        <v>2892</v>
      </c>
      <c r="CK14" s="237" t="s">
        <v>2893</v>
      </c>
      <c r="CL14" s="237" t="s">
        <v>2462</v>
      </c>
      <c r="CM14" s="237" t="s">
        <v>2433</v>
      </c>
      <c r="CN14" s="237" t="s">
        <v>2433</v>
      </c>
      <c r="CO14" s="237" t="s">
        <v>2433</v>
      </c>
      <c r="CP14" s="237" t="s">
        <v>2433</v>
      </c>
      <c r="CQ14" s="237" t="s">
        <v>2433</v>
      </c>
      <c r="CR14" s="237" t="s">
        <v>2462</v>
      </c>
      <c r="CS14" s="237" t="s">
        <v>2462</v>
      </c>
      <c r="CT14" s="237" t="s">
        <v>2433</v>
      </c>
      <c r="CU14" s="237" t="s">
        <v>2433</v>
      </c>
      <c r="CV14" s="237" t="s">
        <v>2433</v>
      </c>
      <c r="CW14" s="237" t="s">
        <v>2433</v>
      </c>
      <c r="CX14" s="237" t="s">
        <v>2462</v>
      </c>
      <c r="CY14" s="237" t="s">
        <v>2433</v>
      </c>
      <c r="CZ14" s="237" t="s">
        <v>2894</v>
      </c>
      <c r="DA14" s="237" t="s">
        <v>2511</v>
      </c>
      <c r="DB14" s="238">
        <v>42758.381273148145</v>
      </c>
      <c r="DC14" s="237" t="s">
        <v>2511</v>
      </c>
      <c r="DD14" s="238">
        <v>42758.381863425922</v>
      </c>
    </row>
    <row r="15" spans="1:108" ht="30" hidden="1" x14ac:dyDescent="0.25">
      <c r="A15" s="236">
        <v>16</v>
      </c>
      <c r="B15" s="237" t="s">
        <v>2432</v>
      </c>
      <c r="C15" s="236">
        <v>54</v>
      </c>
      <c r="D15" s="236" t="b">
        <v>1</v>
      </c>
      <c r="E15" s="237" t="s">
        <v>2433</v>
      </c>
      <c r="F15" s="237" t="s">
        <v>2895</v>
      </c>
      <c r="G15" s="237" t="s">
        <v>2896</v>
      </c>
      <c r="H15" s="237" t="s">
        <v>2897</v>
      </c>
      <c r="I15" s="237" t="s">
        <v>2675</v>
      </c>
      <c r="J15" s="237" t="s">
        <v>2895</v>
      </c>
      <c r="K15" s="237" t="s">
        <v>2896</v>
      </c>
      <c r="L15" s="237" t="s">
        <v>2898</v>
      </c>
      <c r="M15" s="237" t="s">
        <v>2899</v>
      </c>
      <c r="N15" s="237" t="s">
        <v>2900</v>
      </c>
      <c r="O15" s="237" t="s">
        <v>2901</v>
      </c>
      <c r="P15" s="237" t="s">
        <v>2433</v>
      </c>
      <c r="Q15" s="237" t="s">
        <v>2902</v>
      </c>
      <c r="R15" s="237" t="s">
        <v>2433</v>
      </c>
      <c r="S15" s="237" t="s">
        <v>2903</v>
      </c>
      <c r="T15" s="237" t="s">
        <v>2433</v>
      </c>
      <c r="U15" s="237" t="s">
        <v>2904</v>
      </c>
      <c r="V15" s="237" t="s">
        <v>2433</v>
      </c>
      <c r="W15" s="237" t="s">
        <v>2905</v>
      </c>
      <c r="X15" s="237" t="s">
        <v>2433</v>
      </c>
      <c r="Y15" s="237" t="s">
        <v>2906</v>
      </c>
      <c r="Z15" s="237" t="s">
        <v>2433</v>
      </c>
      <c r="AA15" s="237" t="s">
        <v>2907</v>
      </c>
      <c r="AB15" s="237" t="s">
        <v>2433</v>
      </c>
      <c r="AC15" s="237" t="s">
        <v>2908</v>
      </c>
      <c r="AD15" s="237" t="s">
        <v>2433</v>
      </c>
      <c r="AE15" s="237" t="s">
        <v>2909</v>
      </c>
      <c r="AF15" s="237" t="s">
        <v>2433</v>
      </c>
      <c r="AG15" s="237" t="s">
        <v>2910</v>
      </c>
      <c r="AH15" s="237" t="s">
        <v>2433</v>
      </c>
      <c r="AI15" s="237" t="s">
        <v>2911</v>
      </c>
      <c r="AJ15" s="237" t="s">
        <v>2433</v>
      </c>
      <c r="AK15" s="237" t="s">
        <v>2912</v>
      </c>
      <c r="AL15" s="237" t="s">
        <v>2433</v>
      </c>
      <c r="AM15" s="237" t="s">
        <v>2913</v>
      </c>
      <c r="AN15" s="237" t="s">
        <v>2433</v>
      </c>
      <c r="AO15" s="237" t="s">
        <v>2914</v>
      </c>
      <c r="AP15" s="237" t="s">
        <v>2433</v>
      </c>
      <c r="AQ15" s="237" t="s">
        <v>2915</v>
      </c>
      <c r="AR15" s="237" t="s">
        <v>2433</v>
      </c>
      <c r="AS15" s="237" t="s">
        <v>2916</v>
      </c>
      <c r="AT15" s="237" t="s">
        <v>2433</v>
      </c>
      <c r="AU15" s="237" t="s">
        <v>2917</v>
      </c>
      <c r="AV15" s="237" t="s">
        <v>2433</v>
      </c>
      <c r="AW15" s="237" t="s">
        <v>2918</v>
      </c>
      <c r="AX15" s="237" t="s">
        <v>2433</v>
      </c>
      <c r="AY15" s="237" t="s">
        <v>2919</v>
      </c>
      <c r="AZ15" s="237" t="s">
        <v>2920</v>
      </c>
      <c r="BA15" s="237" t="s">
        <v>2921</v>
      </c>
      <c r="BB15" s="237" t="s">
        <v>2922</v>
      </c>
      <c r="BC15" s="237" t="s">
        <v>2923</v>
      </c>
      <c r="BD15" s="237" t="s">
        <v>2433</v>
      </c>
      <c r="BE15" s="237" t="s">
        <v>2924</v>
      </c>
      <c r="BF15" s="237" t="s">
        <v>2433</v>
      </c>
      <c r="BG15" s="237" t="s">
        <v>2462</v>
      </c>
      <c r="BH15" s="237" t="s">
        <v>2462</v>
      </c>
      <c r="BI15" s="237" t="s">
        <v>2462</v>
      </c>
      <c r="BJ15" s="237" t="s">
        <v>2433</v>
      </c>
      <c r="BK15" s="237" t="s">
        <v>2462</v>
      </c>
      <c r="BL15" s="237" t="s">
        <v>2462</v>
      </c>
      <c r="BM15" s="237" t="s">
        <v>2462</v>
      </c>
      <c r="BN15" s="237" t="s">
        <v>2462</v>
      </c>
      <c r="BO15" s="237" t="s">
        <v>2462</v>
      </c>
      <c r="BP15" s="237" t="s">
        <v>2925</v>
      </c>
      <c r="BQ15" s="237" t="s">
        <v>2926</v>
      </c>
      <c r="BR15" s="237" t="s">
        <v>2927</v>
      </c>
      <c r="BS15" s="237" t="s">
        <v>2928</v>
      </c>
      <c r="BT15" s="237" t="s">
        <v>2433</v>
      </c>
      <c r="BU15" s="237" t="s">
        <v>2929</v>
      </c>
      <c r="BV15" s="237" t="s">
        <v>2433</v>
      </c>
      <c r="BW15" s="237" t="s">
        <v>2930</v>
      </c>
      <c r="BX15" s="237" t="s">
        <v>2507</v>
      </c>
      <c r="BY15" s="237" t="s">
        <v>2931</v>
      </c>
      <c r="BZ15" s="237" t="s">
        <v>2462</v>
      </c>
      <c r="CA15" s="237" t="s">
        <v>2433</v>
      </c>
      <c r="CB15" s="237" t="s">
        <v>2931</v>
      </c>
      <c r="CC15" s="237" t="s">
        <v>2462</v>
      </c>
      <c r="CD15" s="237" t="s">
        <v>2433</v>
      </c>
      <c r="CE15" s="237" t="s">
        <v>2433</v>
      </c>
      <c r="CF15" s="237" t="s">
        <v>2433</v>
      </c>
      <c r="CG15" s="237" t="s">
        <v>2433</v>
      </c>
      <c r="CH15" s="237" t="s">
        <v>2433</v>
      </c>
      <c r="CI15" s="237" t="s">
        <v>2462</v>
      </c>
      <c r="CJ15" s="237" t="s">
        <v>2433</v>
      </c>
      <c r="CK15" s="237" t="s">
        <v>2433</v>
      </c>
      <c r="CL15" s="237" t="s">
        <v>2462</v>
      </c>
      <c r="CM15" s="237" t="s">
        <v>2433</v>
      </c>
      <c r="CN15" s="237" t="s">
        <v>2433</v>
      </c>
      <c r="CO15" s="237" t="s">
        <v>2433</v>
      </c>
      <c r="CP15" s="237" t="s">
        <v>2433</v>
      </c>
      <c r="CQ15" s="237" t="s">
        <v>2433</v>
      </c>
      <c r="CR15" s="237" t="s">
        <v>2462</v>
      </c>
      <c r="CS15" s="237" t="s">
        <v>2462</v>
      </c>
      <c r="CT15" s="237" t="s">
        <v>2433</v>
      </c>
      <c r="CU15" s="237" t="s">
        <v>2433</v>
      </c>
      <c r="CV15" s="237" t="s">
        <v>2433</v>
      </c>
      <c r="CW15" s="237" t="s">
        <v>2433</v>
      </c>
      <c r="CX15" s="237" t="s">
        <v>2462</v>
      </c>
      <c r="CY15" s="237" t="s">
        <v>2433</v>
      </c>
      <c r="CZ15" s="237" t="s">
        <v>2932</v>
      </c>
      <c r="DA15" s="237" t="s">
        <v>2511</v>
      </c>
      <c r="DB15" s="238">
        <v>42758.47896990741</v>
      </c>
      <c r="DC15" s="237" t="s">
        <v>2511</v>
      </c>
      <c r="DD15" s="238">
        <v>42758.47896990741</v>
      </c>
    </row>
    <row r="16" spans="1:108" ht="30" hidden="1" x14ac:dyDescent="0.25">
      <c r="A16" s="236">
        <v>17</v>
      </c>
      <c r="B16" s="237" t="s">
        <v>2432</v>
      </c>
      <c r="C16" s="236">
        <v>61</v>
      </c>
      <c r="D16" s="236" t="b">
        <v>1</v>
      </c>
      <c r="E16" s="237" t="s">
        <v>2433</v>
      </c>
      <c r="F16" s="237" t="s">
        <v>2933</v>
      </c>
      <c r="G16" s="237" t="s">
        <v>2934</v>
      </c>
      <c r="H16" s="237" t="s">
        <v>2935</v>
      </c>
      <c r="I16" s="237" t="s">
        <v>2936</v>
      </c>
      <c r="J16" s="237" t="s">
        <v>2937</v>
      </c>
      <c r="K16" s="237" t="s">
        <v>2476</v>
      </c>
      <c r="L16" s="237" t="s">
        <v>2938</v>
      </c>
      <c r="M16" s="237" t="s">
        <v>2939</v>
      </c>
      <c r="N16" s="237" t="s">
        <v>2940</v>
      </c>
      <c r="O16" s="237" t="s">
        <v>2941</v>
      </c>
      <c r="P16" s="237" t="s">
        <v>2433</v>
      </c>
      <c r="Q16" s="237" t="s">
        <v>2942</v>
      </c>
      <c r="R16" s="237" t="s">
        <v>2433</v>
      </c>
      <c r="S16" s="237" t="s">
        <v>2462</v>
      </c>
      <c r="T16" s="237" t="s">
        <v>2433</v>
      </c>
      <c r="U16" s="237" t="s">
        <v>2462</v>
      </c>
      <c r="V16" s="237" t="s">
        <v>2433</v>
      </c>
      <c r="W16" s="237" t="s">
        <v>2943</v>
      </c>
      <c r="X16" s="237" t="s">
        <v>2433</v>
      </c>
      <c r="Y16" s="237" t="s">
        <v>2944</v>
      </c>
      <c r="Z16" s="237" t="s">
        <v>2433</v>
      </c>
      <c r="AA16" s="237" t="s">
        <v>2945</v>
      </c>
      <c r="AB16" s="237" t="s">
        <v>2433</v>
      </c>
      <c r="AC16" s="237" t="s">
        <v>2946</v>
      </c>
      <c r="AD16" s="237" t="s">
        <v>2433</v>
      </c>
      <c r="AE16" s="237" t="s">
        <v>2947</v>
      </c>
      <c r="AF16" s="237" t="s">
        <v>2433</v>
      </c>
      <c r="AG16" s="237" t="s">
        <v>2948</v>
      </c>
      <c r="AH16" s="237" t="s">
        <v>2433</v>
      </c>
      <c r="AI16" s="237" t="s">
        <v>2949</v>
      </c>
      <c r="AJ16" s="237" t="s">
        <v>2433</v>
      </c>
      <c r="AK16" s="237" t="s">
        <v>2950</v>
      </c>
      <c r="AL16" s="237" t="s">
        <v>2433</v>
      </c>
      <c r="AM16" s="237" t="s">
        <v>2462</v>
      </c>
      <c r="AN16" s="237" t="s">
        <v>2433</v>
      </c>
      <c r="AO16" s="237" t="s">
        <v>2951</v>
      </c>
      <c r="AP16" s="237" t="s">
        <v>2433</v>
      </c>
      <c r="AQ16" s="237" t="s">
        <v>2952</v>
      </c>
      <c r="AR16" s="237" t="s">
        <v>2433</v>
      </c>
      <c r="AS16" s="237" t="s">
        <v>2953</v>
      </c>
      <c r="AT16" s="237" t="s">
        <v>2433</v>
      </c>
      <c r="AU16" s="237" t="s">
        <v>2954</v>
      </c>
      <c r="AV16" s="237" t="s">
        <v>2433</v>
      </c>
      <c r="AW16" s="237" t="s">
        <v>2955</v>
      </c>
      <c r="AX16" s="237" t="s">
        <v>2433</v>
      </c>
      <c r="AY16" s="237" t="s">
        <v>2956</v>
      </c>
      <c r="AZ16" s="237" t="s">
        <v>2957</v>
      </c>
      <c r="BA16" s="237" t="s">
        <v>2958</v>
      </c>
      <c r="BB16" s="237" t="s">
        <v>2959</v>
      </c>
      <c r="BC16" s="237" t="s">
        <v>2960</v>
      </c>
      <c r="BD16" s="237" t="s">
        <v>2433</v>
      </c>
      <c r="BE16" s="237" t="s">
        <v>2961</v>
      </c>
      <c r="BF16" s="237" t="s">
        <v>2433</v>
      </c>
      <c r="BG16" s="237" t="s">
        <v>2462</v>
      </c>
      <c r="BH16" s="237" t="s">
        <v>2462</v>
      </c>
      <c r="BI16" s="237" t="s">
        <v>2462</v>
      </c>
      <c r="BJ16" s="237" t="s">
        <v>2433</v>
      </c>
      <c r="BK16" s="237" t="s">
        <v>2462</v>
      </c>
      <c r="BL16" s="237" t="s">
        <v>2462</v>
      </c>
      <c r="BM16" s="237" t="s">
        <v>2462</v>
      </c>
      <c r="BN16" s="237" t="s">
        <v>2462</v>
      </c>
      <c r="BO16" s="237" t="s">
        <v>2462</v>
      </c>
      <c r="BP16" s="237" t="s">
        <v>2433</v>
      </c>
      <c r="BQ16" s="237" t="s">
        <v>2433</v>
      </c>
      <c r="BR16" s="237" t="s">
        <v>2962</v>
      </c>
      <c r="BS16" s="237" t="s">
        <v>2963</v>
      </c>
      <c r="BT16" s="237" t="s">
        <v>2964</v>
      </c>
      <c r="BU16" s="237" t="s">
        <v>2433</v>
      </c>
      <c r="BV16" s="237" t="s">
        <v>2433</v>
      </c>
      <c r="BW16" s="237" t="s">
        <v>2965</v>
      </c>
      <c r="BX16" s="237" t="s">
        <v>2462</v>
      </c>
      <c r="BY16" s="237" t="s">
        <v>2433</v>
      </c>
      <c r="BZ16" s="237" t="s">
        <v>2462</v>
      </c>
      <c r="CA16" s="237" t="s">
        <v>2433</v>
      </c>
      <c r="CB16" s="237" t="s">
        <v>2462</v>
      </c>
      <c r="CC16" s="237" t="s">
        <v>2462</v>
      </c>
      <c r="CD16" s="237" t="s">
        <v>2433</v>
      </c>
      <c r="CE16" s="237" t="s">
        <v>2433</v>
      </c>
      <c r="CF16" s="237" t="s">
        <v>2433</v>
      </c>
      <c r="CG16" s="237" t="s">
        <v>2433</v>
      </c>
      <c r="CH16" s="237" t="s">
        <v>2433</v>
      </c>
      <c r="CI16" s="237" t="s">
        <v>2462</v>
      </c>
      <c r="CJ16" s="237" t="s">
        <v>2433</v>
      </c>
      <c r="CK16" s="237" t="s">
        <v>2433</v>
      </c>
      <c r="CL16" s="237" t="s">
        <v>2462</v>
      </c>
      <c r="CM16" s="237" t="s">
        <v>2433</v>
      </c>
      <c r="CN16" s="237" t="s">
        <v>2433</v>
      </c>
      <c r="CO16" s="237" t="s">
        <v>2433</v>
      </c>
      <c r="CP16" s="237" t="s">
        <v>2433</v>
      </c>
      <c r="CQ16" s="237" t="s">
        <v>2433</v>
      </c>
      <c r="CR16" s="237" t="s">
        <v>2462</v>
      </c>
      <c r="CS16" s="237" t="s">
        <v>2462</v>
      </c>
      <c r="CT16" s="237" t="s">
        <v>2433</v>
      </c>
      <c r="CU16" s="237" t="s">
        <v>2433</v>
      </c>
      <c r="CV16" s="237" t="s">
        <v>2433</v>
      </c>
      <c r="CW16" s="237" t="s">
        <v>2433</v>
      </c>
      <c r="CX16" s="237" t="s">
        <v>2462</v>
      </c>
      <c r="CY16" s="237" t="s">
        <v>2433</v>
      </c>
      <c r="CZ16" s="237" t="s">
        <v>2433</v>
      </c>
      <c r="DA16" s="237" t="s">
        <v>2511</v>
      </c>
      <c r="DB16" s="238">
        <v>42758.485520833332</v>
      </c>
      <c r="DC16" s="237" t="s">
        <v>2511</v>
      </c>
      <c r="DD16" s="238">
        <v>42758.485520833332</v>
      </c>
    </row>
    <row r="17" spans="1:108" ht="60" hidden="1" x14ac:dyDescent="0.25">
      <c r="A17" s="236">
        <v>18</v>
      </c>
      <c r="B17" s="237" t="s">
        <v>2432</v>
      </c>
      <c r="C17" s="236">
        <v>39</v>
      </c>
      <c r="D17" s="236" t="b">
        <v>1</v>
      </c>
      <c r="E17" s="237" t="s">
        <v>2433</v>
      </c>
      <c r="F17" s="237" t="s">
        <v>2966</v>
      </c>
      <c r="G17" s="237" t="s">
        <v>2967</v>
      </c>
      <c r="H17" s="237" t="s">
        <v>2968</v>
      </c>
      <c r="I17" s="237" t="s">
        <v>2811</v>
      </c>
      <c r="J17" s="237" t="s">
        <v>2966</v>
      </c>
      <c r="K17" s="237" t="s">
        <v>2967</v>
      </c>
      <c r="L17" s="237" t="s">
        <v>2968</v>
      </c>
      <c r="M17" s="237" t="s">
        <v>2969</v>
      </c>
      <c r="N17" s="237" t="s">
        <v>2970</v>
      </c>
      <c r="O17" s="237" t="s">
        <v>2971</v>
      </c>
      <c r="P17" s="237" t="s">
        <v>2433</v>
      </c>
      <c r="Q17" s="237" t="s">
        <v>2972</v>
      </c>
      <c r="R17" s="237" t="s">
        <v>2433</v>
      </c>
      <c r="S17" s="237" t="s">
        <v>2973</v>
      </c>
      <c r="T17" s="237" t="s">
        <v>2433</v>
      </c>
      <c r="U17" s="237" t="s">
        <v>2462</v>
      </c>
      <c r="V17" s="237" t="s">
        <v>2433</v>
      </c>
      <c r="W17" s="237" t="s">
        <v>2974</v>
      </c>
      <c r="X17" s="237" t="s">
        <v>2433</v>
      </c>
      <c r="Y17" s="237" t="s">
        <v>2975</v>
      </c>
      <c r="Z17" s="237" t="s">
        <v>2433</v>
      </c>
      <c r="AA17" s="237" t="s">
        <v>2976</v>
      </c>
      <c r="AB17" s="237" t="s">
        <v>2433</v>
      </c>
      <c r="AC17" s="237" t="s">
        <v>2977</v>
      </c>
      <c r="AD17" s="237" t="s">
        <v>2433</v>
      </c>
      <c r="AE17" s="237" t="s">
        <v>2978</v>
      </c>
      <c r="AF17" s="237" t="s">
        <v>2433</v>
      </c>
      <c r="AG17" s="237" t="s">
        <v>2979</v>
      </c>
      <c r="AH17" s="237" t="s">
        <v>2433</v>
      </c>
      <c r="AI17" s="237" t="s">
        <v>2980</v>
      </c>
      <c r="AJ17" s="237" t="s">
        <v>2433</v>
      </c>
      <c r="AK17" s="237" t="s">
        <v>2981</v>
      </c>
      <c r="AL17" s="237" t="s">
        <v>2433</v>
      </c>
      <c r="AM17" s="237" t="s">
        <v>2982</v>
      </c>
      <c r="AN17" s="237" t="s">
        <v>2433</v>
      </c>
      <c r="AO17" s="237" t="s">
        <v>2983</v>
      </c>
      <c r="AP17" s="237" t="s">
        <v>2433</v>
      </c>
      <c r="AQ17" s="237" t="s">
        <v>2984</v>
      </c>
      <c r="AR17" s="237" t="s">
        <v>2433</v>
      </c>
      <c r="AS17" s="237" t="s">
        <v>2985</v>
      </c>
      <c r="AT17" s="237" t="s">
        <v>2433</v>
      </c>
      <c r="AU17" s="237" t="s">
        <v>2986</v>
      </c>
      <c r="AV17" s="237" t="s">
        <v>2433</v>
      </c>
      <c r="AW17" s="237" t="s">
        <v>2987</v>
      </c>
      <c r="AX17" s="237" t="s">
        <v>2433</v>
      </c>
      <c r="AY17" s="237" t="s">
        <v>2988</v>
      </c>
      <c r="AZ17" s="237" t="s">
        <v>2989</v>
      </c>
      <c r="BA17" s="237" t="s">
        <v>2990</v>
      </c>
      <c r="BB17" s="237" t="s">
        <v>2991</v>
      </c>
      <c r="BC17" s="237" t="s">
        <v>2462</v>
      </c>
      <c r="BD17" s="237" t="s">
        <v>70</v>
      </c>
      <c r="BE17" s="237" t="s">
        <v>2992</v>
      </c>
      <c r="BF17" s="237" t="s">
        <v>2433</v>
      </c>
      <c r="BG17" s="237" t="s">
        <v>2462</v>
      </c>
      <c r="BH17" s="237" t="s">
        <v>2462</v>
      </c>
      <c r="BI17" s="237" t="s">
        <v>2462</v>
      </c>
      <c r="BJ17" s="237" t="s">
        <v>2433</v>
      </c>
      <c r="BK17" s="237" t="s">
        <v>2462</v>
      </c>
      <c r="BL17" s="237" t="s">
        <v>2462</v>
      </c>
      <c r="BM17" s="237" t="s">
        <v>2462</v>
      </c>
      <c r="BN17" s="237" t="s">
        <v>2462</v>
      </c>
      <c r="BO17" s="237" t="s">
        <v>2462</v>
      </c>
      <c r="BP17" s="237" t="s">
        <v>2433</v>
      </c>
      <c r="BQ17" s="237" t="s">
        <v>2433</v>
      </c>
      <c r="BR17" s="237" t="s">
        <v>2993</v>
      </c>
      <c r="BS17" s="237" t="s">
        <v>2994</v>
      </c>
      <c r="BT17" s="237" t="s">
        <v>2433</v>
      </c>
      <c r="BU17" s="237" t="s">
        <v>2433</v>
      </c>
      <c r="BV17" s="237" t="s">
        <v>2433</v>
      </c>
      <c r="BW17" s="237" t="s">
        <v>2995</v>
      </c>
      <c r="BX17" s="237" t="s">
        <v>2507</v>
      </c>
      <c r="BY17" s="237" t="s">
        <v>2996</v>
      </c>
      <c r="BZ17" s="237" t="s">
        <v>2462</v>
      </c>
      <c r="CA17" s="237" t="s">
        <v>2433</v>
      </c>
      <c r="CB17" s="237" t="s">
        <v>2996</v>
      </c>
      <c r="CC17" s="237" t="s">
        <v>2467</v>
      </c>
      <c r="CD17" s="237" t="s">
        <v>2997</v>
      </c>
      <c r="CE17" s="237" t="s">
        <v>2433</v>
      </c>
      <c r="CF17" s="237" t="s">
        <v>2433</v>
      </c>
      <c r="CG17" s="237" t="s">
        <v>2997</v>
      </c>
      <c r="CH17" s="237" t="s">
        <v>2998</v>
      </c>
      <c r="CI17" s="237" t="s">
        <v>2997</v>
      </c>
      <c r="CJ17" s="237" t="s">
        <v>2433</v>
      </c>
      <c r="CK17" s="237" t="s">
        <v>2433</v>
      </c>
      <c r="CL17" s="237" t="s">
        <v>2462</v>
      </c>
      <c r="CM17" s="237" t="s">
        <v>2433</v>
      </c>
      <c r="CN17" s="237" t="s">
        <v>2433</v>
      </c>
      <c r="CO17" s="237" t="s">
        <v>2433</v>
      </c>
      <c r="CP17" s="237" t="s">
        <v>2433</v>
      </c>
      <c r="CQ17" s="237" t="s">
        <v>2433</v>
      </c>
      <c r="CR17" s="237" t="s">
        <v>2462</v>
      </c>
      <c r="CS17" s="237" t="s">
        <v>2462</v>
      </c>
      <c r="CT17" s="237" t="s">
        <v>2433</v>
      </c>
      <c r="CU17" s="237" t="s">
        <v>2433</v>
      </c>
      <c r="CV17" s="237" t="s">
        <v>2433</v>
      </c>
      <c r="CW17" s="237" t="s">
        <v>2433</v>
      </c>
      <c r="CX17" s="237" t="s">
        <v>2462</v>
      </c>
      <c r="CY17" s="237" t="s">
        <v>2433</v>
      </c>
      <c r="CZ17" s="237" t="s">
        <v>2999</v>
      </c>
      <c r="DA17" s="237" t="s">
        <v>2470</v>
      </c>
      <c r="DB17" s="238">
        <v>42758.505115740743</v>
      </c>
      <c r="DC17" s="237" t="s">
        <v>2470</v>
      </c>
      <c r="DD17" s="238">
        <v>42758.505115740743</v>
      </c>
    </row>
    <row r="18" spans="1:108" ht="45" hidden="1" x14ac:dyDescent="0.25">
      <c r="A18" s="236">
        <v>19</v>
      </c>
      <c r="B18" s="237" t="s">
        <v>2432</v>
      </c>
      <c r="C18" s="236">
        <v>41</v>
      </c>
      <c r="D18" s="236" t="b">
        <v>1</v>
      </c>
      <c r="E18" s="237" t="s">
        <v>2433</v>
      </c>
      <c r="F18" s="237" t="s">
        <v>3000</v>
      </c>
      <c r="G18" s="237" t="s">
        <v>2896</v>
      </c>
      <c r="H18" s="237" t="s">
        <v>3001</v>
      </c>
      <c r="I18" s="237" t="s">
        <v>3002</v>
      </c>
      <c r="J18" s="237" t="s">
        <v>3003</v>
      </c>
      <c r="K18" s="237" t="s">
        <v>3004</v>
      </c>
      <c r="L18" s="237" t="s">
        <v>3005</v>
      </c>
      <c r="M18" s="237" t="s">
        <v>2433</v>
      </c>
      <c r="N18" s="237" t="s">
        <v>3006</v>
      </c>
      <c r="O18" s="237" t="s">
        <v>3007</v>
      </c>
      <c r="P18" s="237" t="s">
        <v>2433</v>
      </c>
      <c r="Q18" s="237" t="s">
        <v>3008</v>
      </c>
      <c r="R18" s="237" t="s">
        <v>2433</v>
      </c>
      <c r="S18" s="237" t="s">
        <v>2462</v>
      </c>
      <c r="T18" s="237" t="s">
        <v>2433</v>
      </c>
      <c r="U18" s="237" t="s">
        <v>2462</v>
      </c>
      <c r="V18" s="237" t="s">
        <v>2433</v>
      </c>
      <c r="W18" s="237" t="s">
        <v>3009</v>
      </c>
      <c r="X18" s="237" t="s">
        <v>2433</v>
      </c>
      <c r="Y18" s="237" t="s">
        <v>3010</v>
      </c>
      <c r="Z18" s="237" t="s">
        <v>2433</v>
      </c>
      <c r="AA18" s="237" t="s">
        <v>3011</v>
      </c>
      <c r="AB18" s="237" t="s">
        <v>2433</v>
      </c>
      <c r="AC18" s="237" t="s">
        <v>3012</v>
      </c>
      <c r="AD18" s="237" t="s">
        <v>2433</v>
      </c>
      <c r="AE18" s="237" t="s">
        <v>3013</v>
      </c>
      <c r="AF18" s="237" t="s">
        <v>2433</v>
      </c>
      <c r="AG18" s="237" t="s">
        <v>3014</v>
      </c>
      <c r="AH18" s="237" t="s">
        <v>2433</v>
      </c>
      <c r="AI18" s="237" t="s">
        <v>3015</v>
      </c>
      <c r="AJ18" s="237" t="s">
        <v>2433</v>
      </c>
      <c r="AK18" s="237" t="s">
        <v>3016</v>
      </c>
      <c r="AL18" s="237" t="s">
        <v>2433</v>
      </c>
      <c r="AM18" s="237" t="s">
        <v>3017</v>
      </c>
      <c r="AN18" s="237" t="s">
        <v>2433</v>
      </c>
      <c r="AO18" s="237" t="s">
        <v>3018</v>
      </c>
      <c r="AP18" s="237" t="s">
        <v>2433</v>
      </c>
      <c r="AQ18" s="237" t="s">
        <v>3019</v>
      </c>
      <c r="AR18" s="237" t="s">
        <v>2433</v>
      </c>
      <c r="AS18" s="237" t="s">
        <v>3020</v>
      </c>
      <c r="AT18" s="237" t="s">
        <v>2433</v>
      </c>
      <c r="AU18" s="237" t="s">
        <v>3021</v>
      </c>
      <c r="AV18" s="237" t="s">
        <v>2433</v>
      </c>
      <c r="AW18" s="237" t="s">
        <v>3022</v>
      </c>
      <c r="AX18" s="237" t="s">
        <v>2433</v>
      </c>
      <c r="AY18" s="237" t="s">
        <v>3023</v>
      </c>
      <c r="AZ18" s="237" t="s">
        <v>3024</v>
      </c>
      <c r="BA18" s="237" t="s">
        <v>3025</v>
      </c>
      <c r="BB18" s="237" t="s">
        <v>3026</v>
      </c>
      <c r="BC18" s="237" t="s">
        <v>2462</v>
      </c>
      <c r="BD18" s="237" t="s">
        <v>70</v>
      </c>
      <c r="BE18" s="237" t="s">
        <v>3027</v>
      </c>
      <c r="BF18" s="237" t="s">
        <v>2433</v>
      </c>
      <c r="BG18" s="237" t="s">
        <v>2462</v>
      </c>
      <c r="BH18" s="237" t="s">
        <v>2462</v>
      </c>
      <c r="BI18" s="237" t="s">
        <v>2462</v>
      </c>
      <c r="BJ18" s="237" t="s">
        <v>2433</v>
      </c>
      <c r="BK18" s="237" t="s">
        <v>2462</v>
      </c>
      <c r="BL18" s="237" t="s">
        <v>2462</v>
      </c>
      <c r="BM18" s="237" t="s">
        <v>2462</v>
      </c>
      <c r="BN18" s="237" t="s">
        <v>2462</v>
      </c>
      <c r="BO18" s="237" t="s">
        <v>2462</v>
      </c>
      <c r="BP18" s="237" t="s">
        <v>3028</v>
      </c>
      <c r="BQ18" s="237" t="s">
        <v>3029</v>
      </c>
      <c r="BR18" s="237" t="s">
        <v>3030</v>
      </c>
      <c r="BS18" s="237" t="s">
        <v>3031</v>
      </c>
      <c r="BT18" s="237" t="s">
        <v>2462</v>
      </c>
      <c r="BU18" s="237" t="s">
        <v>2462</v>
      </c>
      <c r="BV18" s="237" t="s">
        <v>2433</v>
      </c>
      <c r="BW18" s="237" t="s">
        <v>3032</v>
      </c>
      <c r="BX18" s="237" t="s">
        <v>2507</v>
      </c>
      <c r="BY18" s="237" t="s">
        <v>3033</v>
      </c>
      <c r="BZ18" s="237" t="s">
        <v>2702</v>
      </c>
      <c r="CA18" s="237" t="s">
        <v>3034</v>
      </c>
      <c r="CB18" s="237" t="s">
        <v>3035</v>
      </c>
      <c r="CC18" s="237" t="s">
        <v>2705</v>
      </c>
      <c r="CD18" s="237" t="s">
        <v>3036</v>
      </c>
      <c r="CE18" s="237" t="s">
        <v>3037</v>
      </c>
      <c r="CF18" s="237" t="s">
        <v>3038</v>
      </c>
      <c r="CG18" s="237" t="s">
        <v>3039</v>
      </c>
      <c r="CH18" s="237" t="s">
        <v>3040</v>
      </c>
      <c r="CI18" s="237" t="s">
        <v>3036</v>
      </c>
      <c r="CJ18" s="237" t="s">
        <v>2433</v>
      </c>
      <c r="CK18" s="237" t="s">
        <v>2433</v>
      </c>
      <c r="CL18" s="237" t="s">
        <v>3041</v>
      </c>
      <c r="CM18" s="237" t="s">
        <v>3042</v>
      </c>
      <c r="CN18" s="237" t="s">
        <v>3043</v>
      </c>
      <c r="CO18" s="237" t="s">
        <v>2462</v>
      </c>
      <c r="CP18" s="237" t="s">
        <v>3044</v>
      </c>
      <c r="CQ18" s="237" t="s">
        <v>3045</v>
      </c>
      <c r="CR18" s="237" t="s">
        <v>3042</v>
      </c>
      <c r="CS18" s="237" t="s">
        <v>2462</v>
      </c>
      <c r="CT18" s="237" t="s">
        <v>2433</v>
      </c>
      <c r="CU18" s="237" t="s">
        <v>2433</v>
      </c>
      <c r="CV18" s="237" t="s">
        <v>2433</v>
      </c>
      <c r="CW18" s="237" t="s">
        <v>2433</v>
      </c>
      <c r="CX18" s="237" t="s">
        <v>2462</v>
      </c>
      <c r="CY18" s="237" t="s">
        <v>2433</v>
      </c>
      <c r="CZ18" s="237" t="s">
        <v>2433</v>
      </c>
      <c r="DA18" s="237" t="s">
        <v>2511</v>
      </c>
      <c r="DB18" s="238">
        <v>42758.506631944445</v>
      </c>
      <c r="DC18" s="237" t="s">
        <v>2511</v>
      </c>
      <c r="DD18" s="238">
        <v>42759.354074074072</v>
      </c>
    </row>
    <row r="19" spans="1:108" ht="90" hidden="1" x14ac:dyDescent="0.25">
      <c r="A19" s="236">
        <v>20</v>
      </c>
      <c r="B19" s="237" t="s">
        <v>2432</v>
      </c>
      <c r="C19" s="236">
        <v>96</v>
      </c>
      <c r="D19" s="236" t="b">
        <v>1</v>
      </c>
      <c r="E19" s="237" t="s">
        <v>2433</v>
      </c>
      <c r="F19" s="237" t="s">
        <v>3046</v>
      </c>
      <c r="G19" s="237" t="s">
        <v>2673</v>
      </c>
      <c r="H19" s="237" t="s">
        <v>3047</v>
      </c>
      <c r="I19" s="237" t="s">
        <v>2811</v>
      </c>
      <c r="J19" s="237" t="s">
        <v>3048</v>
      </c>
      <c r="K19" s="237" t="s">
        <v>2476</v>
      </c>
      <c r="L19" s="237" t="s">
        <v>3049</v>
      </c>
      <c r="M19" s="237" t="s">
        <v>3050</v>
      </c>
      <c r="N19" s="237" t="s">
        <v>3051</v>
      </c>
      <c r="O19" s="237" t="s">
        <v>3052</v>
      </c>
      <c r="P19" s="237" t="s">
        <v>2433</v>
      </c>
      <c r="Q19" s="237" t="s">
        <v>3053</v>
      </c>
      <c r="R19" s="237" t="s">
        <v>2433</v>
      </c>
      <c r="S19" s="237" t="s">
        <v>3054</v>
      </c>
      <c r="T19" s="237" t="s">
        <v>2433</v>
      </c>
      <c r="U19" s="237" t="s">
        <v>2462</v>
      </c>
      <c r="V19" s="237" t="s">
        <v>2433</v>
      </c>
      <c r="W19" s="237" t="s">
        <v>3055</v>
      </c>
      <c r="X19" s="237" t="s">
        <v>2433</v>
      </c>
      <c r="Y19" s="237" t="s">
        <v>3056</v>
      </c>
      <c r="Z19" s="237" t="s">
        <v>2433</v>
      </c>
      <c r="AA19" s="237" t="s">
        <v>3057</v>
      </c>
      <c r="AB19" s="237" t="s">
        <v>2433</v>
      </c>
      <c r="AC19" s="237" t="s">
        <v>3058</v>
      </c>
      <c r="AD19" s="237" t="s">
        <v>2433</v>
      </c>
      <c r="AE19" s="237" t="s">
        <v>3059</v>
      </c>
      <c r="AF19" s="237" t="s">
        <v>2433</v>
      </c>
      <c r="AG19" s="237" t="s">
        <v>3060</v>
      </c>
      <c r="AH19" s="237" t="s">
        <v>2433</v>
      </c>
      <c r="AI19" s="237" t="s">
        <v>3061</v>
      </c>
      <c r="AJ19" s="237" t="s">
        <v>2433</v>
      </c>
      <c r="AK19" s="237" t="s">
        <v>3062</v>
      </c>
      <c r="AL19" s="237" t="s">
        <v>2433</v>
      </c>
      <c r="AM19" s="237" t="s">
        <v>2462</v>
      </c>
      <c r="AN19" s="237" t="s">
        <v>2433</v>
      </c>
      <c r="AO19" s="237" t="s">
        <v>3063</v>
      </c>
      <c r="AP19" s="237" t="s">
        <v>2433</v>
      </c>
      <c r="AQ19" s="237" t="s">
        <v>3064</v>
      </c>
      <c r="AR19" s="237" t="s">
        <v>2433</v>
      </c>
      <c r="AS19" s="237" t="s">
        <v>3065</v>
      </c>
      <c r="AT19" s="237" t="s">
        <v>2433</v>
      </c>
      <c r="AU19" s="237" t="s">
        <v>3066</v>
      </c>
      <c r="AV19" s="237" t="s">
        <v>2433</v>
      </c>
      <c r="AW19" s="237" t="s">
        <v>3067</v>
      </c>
      <c r="AX19" s="237" t="s">
        <v>2433</v>
      </c>
      <c r="AY19" s="237" t="s">
        <v>3068</v>
      </c>
      <c r="AZ19" s="237" t="s">
        <v>3069</v>
      </c>
      <c r="BA19" s="237" t="s">
        <v>3070</v>
      </c>
      <c r="BB19" s="237" t="s">
        <v>3071</v>
      </c>
      <c r="BC19" s="237" t="s">
        <v>3072</v>
      </c>
      <c r="BD19" s="237" t="s">
        <v>2433</v>
      </c>
      <c r="BE19" s="237" t="s">
        <v>3073</v>
      </c>
      <c r="BF19" s="237" t="s">
        <v>2433</v>
      </c>
      <c r="BG19" s="237" t="s">
        <v>2462</v>
      </c>
      <c r="BH19" s="237" t="s">
        <v>2462</v>
      </c>
      <c r="BI19" s="237" t="s">
        <v>2462</v>
      </c>
      <c r="BJ19" s="237" t="s">
        <v>2433</v>
      </c>
      <c r="BK19" s="237" t="s">
        <v>2462</v>
      </c>
      <c r="BL19" s="237" t="s">
        <v>2462</v>
      </c>
      <c r="BM19" s="237" t="s">
        <v>2462</v>
      </c>
      <c r="BN19" s="237" t="s">
        <v>2462</v>
      </c>
      <c r="BO19" s="237" t="s">
        <v>2462</v>
      </c>
      <c r="BP19" s="237" t="s">
        <v>2462</v>
      </c>
      <c r="BQ19" s="237" t="s">
        <v>2462</v>
      </c>
      <c r="BR19" s="237" t="s">
        <v>3074</v>
      </c>
      <c r="BS19" s="237" t="s">
        <v>3075</v>
      </c>
      <c r="BT19" s="237" t="s">
        <v>3076</v>
      </c>
      <c r="BU19" s="237" t="s">
        <v>2433</v>
      </c>
      <c r="BV19" s="237" t="s">
        <v>2433</v>
      </c>
      <c r="BW19" s="237" t="s">
        <v>3077</v>
      </c>
      <c r="BX19" s="237" t="s">
        <v>2507</v>
      </c>
      <c r="BY19" s="237" t="s">
        <v>3078</v>
      </c>
      <c r="BZ19" s="237" t="s">
        <v>2462</v>
      </c>
      <c r="CA19" s="237" t="s">
        <v>2433</v>
      </c>
      <c r="CB19" s="237" t="s">
        <v>3078</v>
      </c>
      <c r="CC19" s="237" t="s">
        <v>2467</v>
      </c>
      <c r="CD19" s="237" t="s">
        <v>3079</v>
      </c>
      <c r="CE19" s="237" t="s">
        <v>3080</v>
      </c>
      <c r="CF19" s="237" t="s">
        <v>2433</v>
      </c>
      <c r="CG19" s="237" t="s">
        <v>3081</v>
      </c>
      <c r="CH19" s="237" t="s">
        <v>3082</v>
      </c>
      <c r="CI19" s="237" t="s">
        <v>3083</v>
      </c>
      <c r="CJ19" s="237" t="s">
        <v>2433</v>
      </c>
      <c r="CK19" s="237" t="s">
        <v>2433</v>
      </c>
      <c r="CL19" s="237" t="s">
        <v>2462</v>
      </c>
      <c r="CM19" s="237" t="s">
        <v>2433</v>
      </c>
      <c r="CN19" s="237" t="s">
        <v>2433</v>
      </c>
      <c r="CO19" s="237" t="s">
        <v>2433</v>
      </c>
      <c r="CP19" s="237" t="s">
        <v>2433</v>
      </c>
      <c r="CQ19" s="237" t="s">
        <v>2433</v>
      </c>
      <c r="CR19" s="237" t="s">
        <v>2462</v>
      </c>
      <c r="CS19" s="237" t="s">
        <v>2462</v>
      </c>
      <c r="CT19" s="237" t="s">
        <v>2433</v>
      </c>
      <c r="CU19" s="237" t="s">
        <v>2433</v>
      </c>
      <c r="CV19" s="237" t="s">
        <v>2433</v>
      </c>
      <c r="CW19" s="237" t="s">
        <v>2433</v>
      </c>
      <c r="CX19" s="237" t="s">
        <v>2462</v>
      </c>
      <c r="CY19" s="237" t="s">
        <v>2433</v>
      </c>
      <c r="CZ19" s="237" t="s">
        <v>3084</v>
      </c>
      <c r="DA19" s="237" t="s">
        <v>2470</v>
      </c>
      <c r="DB19" s="238">
        <v>42758.596550925926</v>
      </c>
      <c r="DC19" s="237" t="s">
        <v>2470</v>
      </c>
      <c r="DD19" s="238">
        <v>42758.596550925926</v>
      </c>
    </row>
    <row r="20" spans="1:108" ht="105" hidden="1" x14ac:dyDescent="0.25">
      <c r="A20" s="236">
        <v>21</v>
      </c>
      <c r="B20" s="237" t="s">
        <v>2432</v>
      </c>
      <c r="C20" s="236">
        <v>88</v>
      </c>
      <c r="D20" s="236" t="b">
        <v>1</v>
      </c>
      <c r="E20" s="237" t="s">
        <v>2433</v>
      </c>
      <c r="F20" s="237" t="s">
        <v>3085</v>
      </c>
      <c r="G20" s="237" t="s">
        <v>3086</v>
      </c>
      <c r="H20" s="237" t="s">
        <v>3087</v>
      </c>
      <c r="I20" s="237" t="s">
        <v>3088</v>
      </c>
      <c r="J20" s="237" t="s">
        <v>3089</v>
      </c>
      <c r="K20" s="237" t="s">
        <v>3090</v>
      </c>
      <c r="L20" s="237" t="s">
        <v>3091</v>
      </c>
      <c r="M20" s="237" t="s">
        <v>2433</v>
      </c>
      <c r="N20" s="237" t="s">
        <v>3092</v>
      </c>
      <c r="O20" s="237" t="s">
        <v>3093</v>
      </c>
      <c r="P20" s="237" t="s">
        <v>2433</v>
      </c>
      <c r="Q20" s="237" t="s">
        <v>3094</v>
      </c>
      <c r="R20" s="237" t="s">
        <v>2433</v>
      </c>
      <c r="S20" s="237" t="s">
        <v>3095</v>
      </c>
      <c r="T20" s="237" t="s">
        <v>2433</v>
      </c>
      <c r="U20" s="237" t="s">
        <v>3096</v>
      </c>
      <c r="V20" s="237" t="s">
        <v>3097</v>
      </c>
      <c r="W20" s="237" t="s">
        <v>3098</v>
      </c>
      <c r="X20" s="237" t="s">
        <v>2433</v>
      </c>
      <c r="Y20" s="237" t="s">
        <v>3099</v>
      </c>
      <c r="Z20" s="237" t="s">
        <v>2433</v>
      </c>
      <c r="AA20" s="237" t="s">
        <v>3100</v>
      </c>
      <c r="AB20" s="237" t="s">
        <v>2433</v>
      </c>
      <c r="AC20" s="237" t="s">
        <v>3101</v>
      </c>
      <c r="AD20" s="237" t="s">
        <v>2433</v>
      </c>
      <c r="AE20" s="237" t="s">
        <v>3102</v>
      </c>
      <c r="AF20" s="237" t="s">
        <v>2433</v>
      </c>
      <c r="AG20" s="237" t="s">
        <v>3103</v>
      </c>
      <c r="AH20" s="237" t="s">
        <v>2433</v>
      </c>
      <c r="AI20" s="237" t="s">
        <v>3104</v>
      </c>
      <c r="AJ20" s="237" t="s">
        <v>2433</v>
      </c>
      <c r="AK20" s="237" t="s">
        <v>3105</v>
      </c>
      <c r="AL20" s="237" t="s">
        <v>2433</v>
      </c>
      <c r="AM20" s="237" t="s">
        <v>3106</v>
      </c>
      <c r="AN20" s="237" t="s">
        <v>2433</v>
      </c>
      <c r="AO20" s="237" t="s">
        <v>3107</v>
      </c>
      <c r="AP20" s="237" t="s">
        <v>2433</v>
      </c>
      <c r="AQ20" s="237" t="s">
        <v>3108</v>
      </c>
      <c r="AR20" s="237" t="s">
        <v>2433</v>
      </c>
      <c r="AS20" s="237" t="s">
        <v>3109</v>
      </c>
      <c r="AT20" s="237" t="s">
        <v>2433</v>
      </c>
      <c r="AU20" s="237" t="s">
        <v>3110</v>
      </c>
      <c r="AV20" s="237" t="s">
        <v>2433</v>
      </c>
      <c r="AW20" s="237" t="s">
        <v>3111</v>
      </c>
      <c r="AX20" s="237" t="s">
        <v>2433</v>
      </c>
      <c r="AY20" s="237" t="s">
        <v>3112</v>
      </c>
      <c r="AZ20" s="237" t="s">
        <v>3113</v>
      </c>
      <c r="BA20" s="237" t="s">
        <v>3114</v>
      </c>
      <c r="BB20" s="237" t="s">
        <v>3115</v>
      </c>
      <c r="BC20" s="237" t="s">
        <v>3116</v>
      </c>
      <c r="BD20" s="237" t="s">
        <v>2433</v>
      </c>
      <c r="BE20" s="237" t="s">
        <v>3117</v>
      </c>
      <c r="BF20" s="237" t="s">
        <v>2433</v>
      </c>
      <c r="BG20" s="237" t="s">
        <v>2462</v>
      </c>
      <c r="BH20" s="237" t="s">
        <v>2462</v>
      </c>
      <c r="BI20" s="237" t="s">
        <v>2462</v>
      </c>
      <c r="BJ20" s="237" t="s">
        <v>2433</v>
      </c>
      <c r="BK20" s="237" t="s">
        <v>2462</v>
      </c>
      <c r="BL20" s="237" t="s">
        <v>2462</v>
      </c>
      <c r="BM20" s="237" t="s">
        <v>2462</v>
      </c>
      <c r="BN20" s="237" t="s">
        <v>2462</v>
      </c>
      <c r="BO20" s="237" t="s">
        <v>2462</v>
      </c>
      <c r="BP20" s="237" t="s">
        <v>3118</v>
      </c>
      <c r="BQ20" s="237" t="s">
        <v>3119</v>
      </c>
      <c r="BR20" s="237" t="s">
        <v>2433</v>
      </c>
      <c r="BS20" s="237" t="s">
        <v>3120</v>
      </c>
      <c r="BT20" s="237" t="s">
        <v>2433</v>
      </c>
      <c r="BU20" s="237" t="s">
        <v>3121</v>
      </c>
      <c r="BV20" s="237" t="s">
        <v>2433</v>
      </c>
      <c r="BW20" s="237" t="s">
        <v>3122</v>
      </c>
      <c r="BX20" s="237" t="s">
        <v>2507</v>
      </c>
      <c r="BY20" s="237" t="s">
        <v>3123</v>
      </c>
      <c r="BZ20" s="237" t="s">
        <v>2702</v>
      </c>
      <c r="CA20" s="237" t="s">
        <v>3124</v>
      </c>
      <c r="CB20" s="237" t="s">
        <v>3125</v>
      </c>
      <c r="CC20" s="237" t="s">
        <v>2705</v>
      </c>
      <c r="CD20" s="237" t="s">
        <v>3126</v>
      </c>
      <c r="CE20" s="237" t="s">
        <v>3127</v>
      </c>
      <c r="CF20" s="237" t="s">
        <v>2462</v>
      </c>
      <c r="CG20" s="237" t="s">
        <v>3128</v>
      </c>
      <c r="CH20" s="237" t="s">
        <v>3129</v>
      </c>
      <c r="CI20" s="237" t="s">
        <v>3126</v>
      </c>
      <c r="CJ20" s="237" t="s">
        <v>2433</v>
      </c>
      <c r="CK20" s="237" t="s">
        <v>2433</v>
      </c>
      <c r="CL20" s="237" t="s">
        <v>2462</v>
      </c>
      <c r="CM20" s="237" t="s">
        <v>2433</v>
      </c>
      <c r="CN20" s="237" t="s">
        <v>2433</v>
      </c>
      <c r="CO20" s="237" t="s">
        <v>2433</v>
      </c>
      <c r="CP20" s="237" t="s">
        <v>2433</v>
      </c>
      <c r="CQ20" s="237" t="s">
        <v>2433</v>
      </c>
      <c r="CR20" s="237" t="s">
        <v>2462</v>
      </c>
      <c r="CS20" s="237" t="s">
        <v>2462</v>
      </c>
      <c r="CT20" s="237" t="s">
        <v>2433</v>
      </c>
      <c r="CU20" s="237" t="s">
        <v>2433</v>
      </c>
      <c r="CV20" s="237" t="s">
        <v>2433</v>
      </c>
      <c r="CW20" s="237" t="s">
        <v>2433</v>
      </c>
      <c r="CX20" s="237" t="s">
        <v>2462</v>
      </c>
      <c r="CY20" s="237" t="s">
        <v>2433</v>
      </c>
      <c r="CZ20" s="237" t="s">
        <v>2433</v>
      </c>
      <c r="DA20" s="237" t="s">
        <v>2511</v>
      </c>
      <c r="DB20" s="238">
        <v>42758.599212962959</v>
      </c>
      <c r="DC20" s="237" t="s">
        <v>2511</v>
      </c>
      <c r="DD20" s="238">
        <v>42758.599212962959</v>
      </c>
    </row>
    <row r="21" spans="1:108" ht="45" hidden="1" x14ac:dyDescent="0.25">
      <c r="A21" s="236">
        <v>22</v>
      </c>
      <c r="B21" s="237" t="s">
        <v>2432</v>
      </c>
      <c r="C21" s="236">
        <v>86</v>
      </c>
      <c r="D21" s="236" t="b">
        <v>1</v>
      </c>
      <c r="E21" s="237" t="s">
        <v>2433</v>
      </c>
      <c r="F21" s="237" t="s">
        <v>3130</v>
      </c>
      <c r="G21" s="237" t="s">
        <v>2476</v>
      </c>
      <c r="H21" s="237" t="s">
        <v>3131</v>
      </c>
      <c r="I21" s="237" t="s">
        <v>2811</v>
      </c>
      <c r="J21" s="237" t="s">
        <v>3132</v>
      </c>
      <c r="K21" s="237" t="s">
        <v>2673</v>
      </c>
      <c r="L21" s="237" t="s">
        <v>3133</v>
      </c>
      <c r="M21" s="237" t="s">
        <v>3134</v>
      </c>
      <c r="N21" s="237" t="s">
        <v>3135</v>
      </c>
      <c r="O21" s="237" t="s">
        <v>3136</v>
      </c>
      <c r="P21" s="237" t="s">
        <v>2433</v>
      </c>
      <c r="Q21" s="237" t="s">
        <v>3137</v>
      </c>
      <c r="R21" s="237" t="s">
        <v>2433</v>
      </c>
      <c r="S21" s="237" t="s">
        <v>2462</v>
      </c>
      <c r="T21" s="237" t="s">
        <v>2433</v>
      </c>
      <c r="U21" s="237" t="s">
        <v>3138</v>
      </c>
      <c r="V21" s="237" t="s">
        <v>2433</v>
      </c>
      <c r="W21" s="237" t="s">
        <v>3139</v>
      </c>
      <c r="X21" s="237" t="s">
        <v>2433</v>
      </c>
      <c r="Y21" s="237" t="s">
        <v>3140</v>
      </c>
      <c r="Z21" s="237" t="s">
        <v>2433</v>
      </c>
      <c r="AA21" s="237" t="s">
        <v>3141</v>
      </c>
      <c r="AB21" s="237" t="s">
        <v>2433</v>
      </c>
      <c r="AC21" s="237" t="s">
        <v>3142</v>
      </c>
      <c r="AD21" s="237" t="s">
        <v>2433</v>
      </c>
      <c r="AE21" s="237" t="s">
        <v>3143</v>
      </c>
      <c r="AF21" s="237" t="s">
        <v>2433</v>
      </c>
      <c r="AG21" s="237" t="s">
        <v>3144</v>
      </c>
      <c r="AH21" s="237" t="s">
        <v>2433</v>
      </c>
      <c r="AI21" s="237" t="s">
        <v>3145</v>
      </c>
      <c r="AJ21" s="237" t="s">
        <v>2433</v>
      </c>
      <c r="AK21" s="237" t="s">
        <v>3146</v>
      </c>
      <c r="AL21" s="237" t="s">
        <v>2433</v>
      </c>
      <c r="AM21" s="237" t="s">
        <v>3147</v>
      </c>
      <c r="AN21" s="237" t="s">
        <v>2433</v>
      </c>
      <c r="AO21" s="237" t="s">
        <v>3148</v>
      </c>
      <c r="AP21" s="237" t="s">
        <v>2433</v>
      </c>
      <c r="AQ21" s="237" t="s">
        <v>3149</v>
      </c>
      <c r="AR21" s="237" t="s">
        <v>2433</v>
      </c>
      <c r="AS21" s="237" t="s">
        <v>3150</v>
      </c>
      <c r="AT21" s="237" t="s">
        <v>2433</v>
      </c>
      <c r="AU21" s="237" t="s">
        <v>3151</v>
      </c>
      <c r="AV21" s="237" t="s">
        <v>2433</v>
      </c>
      <c r="AW21" s="237" t="s">
        <v>3152</v>
      </c>
      <c r="AX21" s="237" t="s">
        <v>2433</v>
      </c>
      <c r="AY21" s="237" t="s">
        <v>3153</v>
      </c>
      <c r="AZ21" s="237" t="s">
        <v>3154</v>
      </c>
      <c r="BA21" s="237" t="s">
        <v>2462</v>
      </c>
      <c r="BB21" s="237" t="s">
        <v>3155</v>
      </c>
      <c r="BC21" s="237" t="s">
        <v>3156</v>
      </c>
      <c r="BD21" s="237" t="s">
        <v>2433</v>
      </c>
      <c r="BE21" s="237" t="s">
        <v>3157</v>
      </c>
      <c r="BF21" s="237" t="s">
        <v>2433</v>
      </c>
      <c r="BG21" s="237" t="s">
        <v>2462</v>
      </c>
      <c r="BH21" s="237" t="s">
        <v>2462</v>
      </c>
      <c r="BI21" s="237" t="s">
        <v>2462</v>
      </c>
      <c r="BJ21" s="237" t="s">
        <v>2433</v>
      </c>
      <c r="BK21" s="237" t="s">
        <v>2462</v>
      </c>
      <c r="BL21" s="237" t="s">
        <v>2462</v>
      </c>
      <c r="BM21" s="237" t="s">
        <v>2462</v>
      </c>
      <c r="BN21" s="237" t="s">
        <v>2462</v>
      </c>
      <c r="BO21" s="237" t="s">
        <v>2462</v>
      </c>
      <c r="BP21" s="237" t="s">
        <v>2433</v>
      </c>
      <c r="BQ21" s="237" t="s">
        <v>2433</v>
      </c>
      <c r="BR21" s="237" t="s">
        <v>3158</v>
      </c>
      <c r="BS21" s="237" t="s">
        <v>2462</v>
      </c>
      <c r="BT21" s="237" t="s">
        <v>2462</v>
      </c>
      <c r="BU21" s="237" t="s">
        <v>2462</v>
      </c>
      <c r="BV21" s="237" t="s">
        <v>2433</v>
      </c>
      <c r="BW21" s="237" t="s">
        <v>3158</v>
      </c>
      <c r="BX21" s="237" t="s">
        <v>2507</v>
      </c>
      <c r="BY21" s="237" t="s">
        <v>3159</v>
      </c>
      <c r="BZ21" s="237" t="s">
        <v>2462</v>
      </c>
      <c r="CA21" s="237" t="s">
        <v>2433</v>
      </c>
      <c r="CB21" s="237" t="s">
        <v>3159</v>
      </c>
      <c r="CC21" s="237" t="s">
        <v>2705</v>
      </c>
      <c r="CD21" s="237" t="s">
        <v>3160</v>
      </c>
      <c r="CE21" s="237" t="s">
        <v>2462</v>
      </c>
      <c r="CF21" s="237" t="s">
        <v>2462</v>
      </c>
      <c r="CG21" s="237" t="s">
        <v>3160</v>
      </c>
      <c r="CH21" s="237" t="s">
        <v>3161</v>
      </c>
      <c r="CI21" s="237" t="s">
        <v>3160</v>
      </c>
      <c r="CJ21" s="237" t="s">
        <v>2433</v>
      </c>
      <c r="CK21" s="237" t="s">
        <v>2433</v>
      </c>
      <c r="CL21" s="237" t="s">
        <v>2462</v>
      </c>
      <c r="CM21" s="237" t="s">
        <v>2433</v>
      </c>
      <c r="CN21" s="237" t="s">
        <v>2433</v>
      </c>
      <c r="CO21" s="237" t="s">
        <v>2433</v>
      </c>
      <c r="CP21" s="237" t="s">
        <v>2433</v>
      </c>
      <c r="CQ21" s="237" t="s">
        <v>2433</v>
      </c>
      <c r="CR21" s="237" t="s">
        <v>2462</v>
      </c>
      <c r="CS21" s="237" t="s">
        <v>2462</v>
      </c>
      <c r="CT21" s="237" t="s">
        <v>2433</v>
      </c>
      <c r="CU21" s="237" t="s">
        <v>3162</v>
      </c>
      <c r="CV21" s="237" t="s">
        <v>3162</v>
      </c>
      <c r="CW21" s="237" t="s">
        <v>2433</v>
      </c>
      <c r="CX21" s="237" t="s">
        <v>2462</v>
      </c>
      <c r="CY21" s="237" t="s">
        <v>2433</v>
      </c>
      <c r="CZ21" s="237" t="s">
        <v>3163</v>
      </c>
      <c r="DA21" s="237" t="s">
        <v>2470</v>
      </c>
      <c r="DB21" s="238">
        <v>42758.614108796297</v>
      </c>
      <c r="DC21" s="237" t="s">
        <v>2470</v>
      </c>
      <c r="DD21" s="238">
        <v>42758.614108796297</v>
      </c>
    </row>
    <row r="22" spans="1:108" ht="30" hidden="1" x14ac:dyDescent="0.25">
      <c r="A22" s="236">
        <v>23</v>
      </c>
      <c r="B22" s="237" t="s">
        <v>2432</v>
      </c>
      <c r="C22" s="236">
        <v>98</v>
      </c>
      <c r="D22" s="236" t="b">
        <v>1</v>
      </c>
      <c r="E22" s="237" t="s">
        <v>2710</v>
      </c>
      <c r="F22" s="237" t="s">
        <v>3164</v>
      </c>
      <c r="G22" s="237" t="s">
        <v>2743</v>
      </c>
      <c r="H22" s="237" t="s">
        <v>3165</v>
      </c>
      <c r="I22" s="237" t="s">
        <v>3088</v>
      </c>
      <c r="J22" s="237" t="s">
        <v>3166</v>
      </c>
      <c r="K22" s="237" t="s">
        <v>2743</v>
      </c>
      <c r="L22" s="237" t="s">
        <v>3165</v>
      </c>
      <c r="M22" s="237" t="s">
        <v>3167</v>
      </c>
      <c r="N22" s="237" t="s">
        <v>3168</v>
      </c>
      <c r="O22" s="237" t="s">
        <v>3169</v>
      </c>
      <c r="P22" s="237" t="s">
        <v>2433</v>
      </c>
      <c r="Q22" s="237" t="s">
        <v>3170</v>
      </c>
      <c r="R22" s="237" t="s">
        <v>2433</v>
      </c>
      <c r="S22" s="237" t="s">
        <v>3171</v>
      </c>
      <c r="T22" s="237" t="s">
        <v>2433</v>
      </c>
      <c r="U22" s="237" t="s">
        <v>3172</v>
      </c>
      <c r="V22" s="237" t="s">
        <v>2433</v>
      </c>
      <c r="W22" s="237" t="s">
        <v>3173</v>
      </c>
      <c r="X22" s="237" t="s">
        <v>2433</v>
      </c>
      <c r="Y22" s="237" t="s">
        <v>3174</v>
      </c>
      <c r="Z22" s="237" t="s">
        <v>2433</v>
      </c>
      <c r="AA22" s="237" t="s">
        <v>3175</v>
      </c>
      <c r="AB22" s="237" t="s">
        <v>2433</v>
      </c>
      <c r="AC22" s="237" t="s">
        <v>3176</v>
      </c>
      <c r="AD22" s="237" t="s">
        <v>2433</v>
      </c>
      <c r="AE22" s="237" t="s">
        <v>3177</v>
      </c>
      <c r="AF22" s="237" t="s">
        <v>2433</v>
      </c>
      <c r="AG22" s="237" t="s">
        <v>3178</v>
      </c>
      <c r="AH22" s="237" t="s">
        <v>2433</v>
      </c>
      <c r="AI22" s="237" t="s">
        <v>3179</v>
      </c>
      <c r="AJ22" s="237" t="s">
        <v>2433</v>
      </c>
      <c r="AK22" s="237" t="s">
        <v>3180</v>
      </c>
      <c r="AL22" s="237" t="s">
        <v>2433</v>
      </c>
      <c r="AM22" s="237" t="s">
        <v>2462</v>
      </c>
      <c r="AN22" s="237" t="s">
        <v>2433</v>
      </c>
      <c r="AO22" s="237" t="s">
        <v>3181</v>
      </c>
      <c r="AP22" s="237" t="s">
        <v>2433</v>
      </c>
      <c r="AQ22" s="237" t="s">
        <v>3182</v>
      </c>
      <c r="AR22" s="237" t="s">
        <v>2433</v>
      </c>
      <c r="AS22" s="237" t="s">
        <v>3183</v>
      </c>
      <c r="AT22" s="237" t="s">
        <v>2433</v>
      </c>
      <c r="AU22" s="237" t="s">
        <v>3184</v>
      </c>
      <c r="AV22" s="237" t="s">
        <v>2433</v>
      </c>
      <c r="AW22" s="237" t="s">
        <v>3185</v>
      </c>
      <c r="AX22" s="237" t="s">
        <v>2433</v>
      </c>
      <c r="AY22" s="237" t="s">
        <v>3186</v>
      </c>
      <c r="AZ22" s="237" t="s">
        <v>3187</v>
      </c>
      <c r="BA22" s="237" t="s">
        <v>3188</v>
      </c>
      <c r="BB22" s="237" t="s">
        <v>3189</v>
      </c>
      <c r="BC22" s="237" t="s">
        <v>2462</v>
      </c>
      <c r="BD22" s="237" t="s">
        <v>2568</v>
      </c>
      <c r="BE22" s="237" t="s">
        <v>3190</v>
      </c>
      <c r="BF22" s="237" t="s">
        <v>2433</v>
      </c>
      <c r="BG22" s="237" t="s">
        <v>2462</v>
      </c>
      <c r="BH22" s="237" t="s">
        <v>2462</v>
      </c>
      <c r="BI22" s="237" t="s">
        <v>2462</v>
      </c>
      <c r="BJ22" s="237" t="s">
        <v>2433</v>
      </c>
      <c r="BK22" s="237" t="s">
        <v>2462</v>
      </c>
      <c r="BL22" s="237" t="s">
        <v>2462</v>
      </c>
      <c r="BM22" s="237" t="s">
        <v>2462</v>
      </c>
      <c r="BN22" s="237" t="s">
        <v>2462</v>
      </c>
      <c r="BO22" s="237" t="s">
        <v>2462</v>
      </c>
      <c r="BP22" s="237" t="s">
        <v>2433</v>
      </c>
      <c r="BQ22" s="237" t="s">
        <v>2433</v>
      </c>
      <c r="BR22" s="237" t="s">
        <v>3191</v>
      </c>
      <c r="BS22" s="237" t="s">
        <v>3192</v>
      </c>
      <c r="BT22" s="237" t="s">
        <v>2433</v>
      </c>
      <c r="BU22" s="237" t="s">
        <v>2433</v>
      </c>
      <c r="BV22" s="237" t="s">
        <v>2433</v>
      </c>
      <c r="BW22" s="237" t="s">
        <v>3193</v>
      </c>
      <c r="BX22" s="237" t="s">
        <v>2462</v>
      </c>
      <c r="BY22" s="237" t="s">
        <v>2433</v>
      </c>
      <c r="BZ22" s="237" t="s">
        <v>2462</v>
      </c>
      <c r="CA22" s="237" t="s">
        <v>2433</v>
      </c>
      <c r="CB22" s="237" t="s">
        <v>2462</v>
      </c>
      <c r="CC22" s="237" t="s">
        <v>2705</v>
      </c>
      <c r="CD22" s="237" t="s">
        <v>3194</v>
      </c>
      <c r="CE22" s="237" t="s">
        <v>2433</v>
      </c>
      <c r="CF22" s="237" t="s">
        <v>2433</v>
      </c>
      <c r="CG22" s="237" t="s">
        <v>3195</v>
      </c>
      <c r="CH22" s="237" t="s">
        <v>3196</v>
      </c>
      <c r="CI22" s="237" t="s">
        <v>3195</v>
      </c>
      <c r="CJ22" s="237" t="s">
        <v>2433</v>
      </c>
      <c r="CK22" s="237" t="s">
        <v>2433</v>
      </c>
      <c r="CL22" s="237" t="s">
        <v>2462</v>
      </c>
      <c r="CM22" s="237" t="s">
        <v>2433</v>
      </c>
      <c r="CN22" s="237" t="s">
        <v>2433</v>
      </c>
      <c r="CO22" s="237" t="s">
        <v>2433</v>
      </c>
      <c r="CP22" s="237" t="s">
        <v>2433</v>
      </c>
      <c r="CQ22" s="237" t="s">
        <v>2433</v>
      </c>
      <c r="CR22" s="237" t="s">
        <v>2462</v>
      </c>
      <c r="CS22" s="237" t="s">
        <v>2462</v>
      </c>
      <c r="CT22" s="237" t="s">
        <v>2433</v>
      </c>
      <c r="CU22" s="237" t="s">
        <v>2433</v>
      </c>
      <c r="CV22" s="237" t="s">
        <v>2433</v>
      </c>
      <c r="CW22" s="237" t="s">
        <v>2433</v>
      </c>
      <c r="CX22" s="237" t="s">
        <v>2462</v>
      </c>
      <c r="CY22" s="237" t="s">
        <v>2433</v>
      </c>
      <c r="CZ22" s="237" t="s">
        <v>3197</v>
      </c>
      <c r="DA22" s="237" t="s">
        <v>2470</v>
      </c>
      <c r="DB22" s="238">
        <v>42759.43005787037</v>
      </c>
      <c r="DC22" s="237" t="s">
        <v>2470</v>
      </c>
      <c r="DD22" s="238">
        <v>42759.43005787037</v>
      </c>
    </row>
    <row r="23" spans="1:108" ht="30" hidden="1" x14ac:dyDescent="0.25">
      <c r="A23" s="236">
        <v>24</v>
      </c>
      <c r="B23" s="237" t="s">
        <v>2432</v>
      </c>
      <c r="C23" s="236">
        <v>99</v>
      </c>
      <c r="D23" s="236" t="b">
        <v>1</v>
      </c>
      <c r="E23" s="237" t="s">
        <v>2433</v>
      </c>
      <c r="F23" s="237" t="s">
        <v>3198</v>
      </c>
      <c r="G23" s="237" t="s">
        <v>2476</v>
      </c>
      <c r="H23" s="237" t="s">
        <v>3199</v>
      </c>
      <c r="I23" s="237" t="s">
        <v>3002</v>
      </c>
      <c r="J23" s="237" t="s">
        <v>3198</v>
      </c>
      <c r="K23" s="237" t="s">
        <v>2476</v>
      </c>
      <c r="L23" s="237" t="s">
        <v>3199</v>
      </c>
      <c r="M23" s="237" t="s">
        <v>3200</v>
      </c>
      <c r="N23" s="237" t="s">
        <v>3201</v>
      </c>
      <c r="O23" s="237" t="s">
        <v>3202</v>
      </c>
      <c r="P23" s="237" t="s">
        <v>2433</v>
      </c>
      <c r="Q23" s="237" t="s">
        <v>3203</v>
      </c>
      <c r="R23" s="237" t="s">
        <v>2433</v>
      </c>
      <c r="S23" s="237" t="s">
        <v>3204</v>
      </c>
      <c r="T23" s="237" t="s">
        <v>2433</v>
      </c>
      <c r="U23" s="237" t="s">
        <v>2462</v>
      </c>
      <c r="V23" s="237" t="s">
        <v>2433</v>
      </c>
      <c r="W23" s="237" t="s">
        <v>3205</v>
      </c>
      <c r="X23" s="237" t="s">
        <v>2433</v>
      </c>
      <c r="Y23" s="237" t="s">
        <v>3206</v>
      </c>
      <c r="Z23" s="237" t="s">
        <v>2433</v>
      </c>
      <c r="AA23" s="237" t="s">
        <v>3207</v>
      </c>
      <c r="AB23" s="237" t="s">
        <v>2433</v>
      </c>
      <c r="AC23" s="237" t="s">
        <v>3208</v>
      </c>
      <c r="AD23" s="237" t="s">
        <v>2433</v>
      </c>
      <c r="AE23" s="237" t="s">
        <v>3209</v>
      </c>
      <c r="AF23" s="237" t="s">
        <v>2433</v>
      </c>
      <c r="AG23" s="237" t="s">
        <v>3210</v>
      </c>
      <c r="AH23" s="237" t="s">
        <v>2433</v>
      </c>
      <c r="AI23" s="237" t="s">
        <v>3211</v>
      </c>
      <c r="AJ23" s="237" t="s">
        <v>2433</v>
      </c>
      <c r="AK23" s="237" t="s">
        <v>3212</v>
      </c>
      <c r="AL23" s="237" t="s">
        <v>2433</v>
      </c>
      <c r="AM23" s="237" t="s">
        <v>3213</v>
      </c>
      <c r="AN23" s="237" t="s">
        <v>2433</v>
      </c>
      <c r="AO23" s="237" t="s">
        <v>3214</v>
      </c>
      <c r="AP23" s="237" t="s">
        <v>2433</v>
      </c>
      <c r="AQ23" s="237" t="s">
        <v>3215</v>
      </c>
      <c r="AR23" s="237" t="s">
        <v>2433</v>
      </c>
      <c r="AS23" s="237" t="s">
        <v>3216</v>
      </c>
      <c r="AT23" s="237" t="s">
        <v>2433</v>
      </c>
      <c r="AU23" s="237" t="s">
        <v>3217</v>
      </c>
      <c r="AV23" s="237" t="s">
        <v>2433</v>
      </c>
      <c r="AW23" s="237" t="s">
        <v>3218</v>
      </c>
      <c r="AX23" s="237" t="s">
        <v>2433</v>
      </c>
      <c r="AY23" s="237" t="s">
        <v>3219</v>
      </c>
      <c r="AZ23" s="237" t="s">
        <v>3220</v>
      </c>
      <c r="BA23" s="237" t="s">
        <v>3221</v>
      </c>
      <c r="BB23" s="237" t="s">
        <v>3222</v>
      </c>
      <c r="BC23" s="237" t="s">
        <v>2462</v>
      </c>
      <c r="BD23" s="237" t="s">
        <v>70</v>
      </c>
      <c r="BE23" s="237" t="s">
        <v>3223</v>
      </c>
      <c r="BF23" s="237" t="s">
        <v>2433</v>
      </c>
      <c r="BG23" s="237" t="s">
        <v>2462</v>
      </c>
      <c r="BH23" s="237" t="s">
        <v>2462</v>
      </c>
      <c r="BI23" s="237" t="s">
        <v>2462</v>
      </c>
      <c r="BJ23" s="237" t="s">
        <v>2433</v>
      </c>
      <c r="BK23" s="237" t="s">
        <v>2462</v>
      </c>
      <c r="BL23" s="237" t="s">
        <v>2462</v>
      </c>
      <c r="BM23" s="237" t="s">
        <v>2462</v>
      </c>
      <c r="BN23" s="237" t="s">
        <v>2462</v>
      </c>
      <c r="BO23" s="237" t="s">
        <v>2462</v>
      </c>
      <c r="BP23" s="237" t="s">
        <v>2462</v>
      </c>
      <c r="BQ23" s="237" t="s">
        <v>2462</v>
      </c>
      <c r="BR23" s="237" t="s">
        <v>2462</v>
      </c>
      <c r="BS23" s="237" t="s">
        <v>3224</v>
      </c>
      <c r="BT23" s="237" t="s">
        <v>2462</v>
      </c>
      <c r="BU23" s="237" t="s">
        <v>2462</v>
      </c>
      <c r="BV23" s="237" t="s">
        <v>2433</v>
      </c>
      <c r="BW23" s="237" t="s">
        <v>3224</v>
      </c>
      <c r="BX23" s="237" t="s">
        <v>2462</v>
      </c>
      <c r="BY23" s="237" t="s">
        <v>2433</v>
      </c>
      <c r="BZ23" s="237" t="s">
        <v>2462</v>
      </c>
      <c r="CA23" s="237" t="s">
        <v>2433</v>
      </c>
      <c r="CB23" s="237" t="s">
        <v>2462</v>
      </c>
      <c r="CC23" s="237" t="s">
        <v>2462</v>
      </c>
      <c r="CD23" s="237" t="s">
        <v>2433</v>
      </c>
      <c r="CE23" s="237" t="s">
        <v>2433</v>
      </c>
      <c r="CF23" s="237" t="s">
        <v>2433</v>
      </c>
      <c r="CG23" s="237" t="s">
        <v>2433</v>
      </c>
      <c r="CH23" s="237" t="s">
        <v>2433</v>
      </c>
      <c r="CI23" s="237" t="s">
        <v>2462</v>
      </c>
      <c r="CJ23" s="237" t="s">
        <v>2433</v>
      </c>
      <c r="CK23" s="237" t="s">
        <v>2433</v>
      </c>
      <c r="CL23" s="237" t="s">
        <v>2462</v>
      </c>
      <c r="CM23" s="237" t="s">
        <v>2433</v>
      </c>
      <c r="CN23" s="237" t="s">
        <v>2433</v>
      </c>
      <c r="CO23" s="237" t="s">
        <v>2433</v>
      </c>
      <c r="CP23" s="237" t="s">
        <v>2433</v>
      </c>
      <c r="CQ23" s="237" t="s">
        <v>2433</v>
      </c>
      <c r="CR23" s="237" t="s">
        <v>2462</v>
      </c>
      <c r="CS23" s="237" t="s">
        <v>2462</v>
      </c>
      <c r="CT23" s="237" t="s">
        <v>2433</v>
      </c>
      <c r="CU23" s="237" t="s">
        <v>2433</v>
      </c>
      <c r="CV23" s="237" t="s">
        <v>2433</v>
      </c>
      <c r="CW23" s="237" t="s">
        <v>2433</v>
      </c>
      <c r="CX23" s="237" t="s">
        <v>2462</v>
      </c>
      <c r="CY23" s="237" t="s">
        <v>2433</v>
      </c>
      <c r="CZ23" s="237" t="s">
        <v>3225</v>
      </c>
      <c r="DA23" s="237" t="s">
        <v>2470</v>
      </c>
      <c r="DB23" s="238">
        <v>42759.646956018521</v>
      </c>
      <c r="DC23" s="237" t="s">
        <v>2470</v>
      </c>
      <c r="DD23" s="238">
        <v>42759.646956018521</v>
      </c>
    </row>
    <row r="24" spans="1:108" ht="30" hidden="1" x14ac:dyDescent="0.25">
      <c r="A24" s="236">
        <v>25</v>
      </c>
      <c r="B24" s="237" t="s">
        <v>2432</v>
      </c>
      <c r="C24" s="236">
        <v>13</v>
      </c>
      <c r="D24" s="236" t="b">
        <v>1</v>
      </c>
      <c r="E24" s="237" t="s">
        <v>2850</v>
      </c>
      <c r="F24" s="237" t="s">
        <v>3226</v>
      </c>
      <c r="G24" s="237" t="s">
        <v>2476</v>
      </c>
      <c r="H24" s="237" t="s">
        <v>3227</v>
      </c>
      <c r="I24" s="237" t="s">
        <v>2433</v>
      </c>
      <c r="J24" s="237" t="s">
        <v>3228</v>
      </c>
      <c r="K24" s="237" t="s">
        <v>3229</v>
      </c>
      <c r="L24" s="237" t="s">
        <v>3227</v>
      </c>
      <c r="M24" s="237" t="s">
        <v>3230</v>
      </c>
      <c r="N24" s="237" t="s">
        <v>3231</v>
      </c>
      <c r="O24" s="237" t="s">
        <v>3232</v>
      </c>
      <c r="P24" s="237" t="s">
        <v>2433</v>
      </c>
      <c r="Q24" s="237" t="s">
        <v>3233</v>
      </c>
      <c r="R24" s="237" t="s">
        <v>2433</v>
      </c>
      <c r="S24" s="237" t="s">
        <v>3234</v>
      </c>
      <c r="T24" s="237" t="s">
        <v>2433</v>
      </c>
      <c r="U24" s="237" t="s">
        <v>2462</v>
      </c>
      <c r="V24" s="237" t="s">
        <v>2433</v>
      </c>
      <c r="W24" s="237" t="s">
        <v>3235</v>
      </c>
      <c r="X24" s="237" t="s">
        <v>2433</v>
      </c>
      <c r="Y24" s="237" t="s">
        <v>3236</v>
      </c>
      <c r="Z24" s="237" t="s">
        <v>2433</v>
      </c>
      <c r="AA24" s="237" t="s">
        <v>3237</v>
      </c>
      <c r="AB24" s="237" t="s">
        <v>2433</v>
      </c>
      <c r="AC24" s="237" t="s">
        <v>3238</v>
      </c>
      <c r="AD24" s="237" t="s">
        <v>2433</v>
      </c>
      <c r="AE24" s="237" t="s">
        <v>3239</v>
      </c>
      <c r="AF24" s="237" t="s">
        <v>2433</v>
      </c>
      <c r="AG24" s="237" t="s">
        <v>3240</v>
      </c>
      <c r="AH24" s="237" t="s">
        <v>2433</v>
      </c>
      <c r="AI24" s="237" t="s">
        <v>3241</v>
      </c>
      <c r="AJ24" s="237" t="s">
        <v>2433</v>
      </c>
      <c r="AK24" s="237" t="s">
        <v>3242</v>
      </c>
      <c r="AL24" s="237" t="s">
        <v>2433</v>
      </c>
      <c r="AM24" s="237" t="s">
        <v>3243</v>
      </c>
      <c r="AN24" s="237" t="s">
        <v>2433</v>
      </c>
      <c r="AO24" s="237" t="s">
        <v>3244</v>
      </c>
      <c r="AP24" s="237" t="s">
        <v>2433</v>
      </c>
      <c r="AQ24" s="237" t="s">
        <v>3245</v>
      </c>
      <c r="AR24" s="237" t="s">
        <v>2433</v>
      </c>
      <c r="AS24" s="237" t="s">
        <v>3246</v>
      </c>
      <c r="AT24" s="237" t="s">
        <v>2433</v>
      </c>
      <c r="AU24" s="237" t="s">
        <v>3247</v>
      </c>
      <c r="AV24" s="237" t="s">
        <v>2433</v>
      </c>
      <c r="AW24" s="237" t="s">
        <v>3248</v>
      </c>
      <c r="AX24" s="237" t="s">
        <v>2433</v>
      </c>
      <c r="AY24" s="237" t="s">
        <v>3249</v>
      </c>
      <c r="AZ24" s="237" t="s">
        <v>3250</v>
      </c>
      <c r="BA24" s="237" t="s">
        <v>2462</v>
      </c>
      <c r="BB24" s="237" t="s">
        <v>2462</v>
      </c>
      <c r="BC24" s="237" t="s">
        <v>2462</v>
      </c>
      <c r="BD24" s="237" t="s">
        <v>70</v>
      </c>
      <c r="BE24" s="237" t="s">
        <v>3250</v>
      </c>
      <c r="BF24" s="237" t="s">
        <v>2433</v>
      </c>
      <c r="BG24" s="237" t="s">
        <v>2462</v>
      </c>
      <c r="BH24" s="237" t="s">
        <v>2462</v>
      </c>
      <c r="BI24" s="237" t="s">
        <v>2462</v>
      </c>
      <c r="BJ24" s="237" t="s">
        <v>2433</v>
      </c>
      <c r="BK24" s="237" t="s">
        <v>2462</v>
      </c>
      <c r="BL24" s="237" t="s">
        <v>2462</v>
      </c>
      <c r="BM24" s="237" t="s">
        <v>2462</v>
      </c>
      <c r="BN24" s="237" t="s">
        <v>2462</v>
      </c>
      <c r="BO24" s="237" t="s">
        <v>2462</v>
      </c>
      <c r="BP24" s="237" t="s">
        <v>2433</v>
      </c>
      <c r="BQ24" s="237" t="s">
        <v>2433</v>
      </c>
      <c r="BR24" s="237" t="s">
        <v>2433</v>
      </c>
      <c r="BS24" s="237" t="s">
        <v>2433</v>
      </c>
      <c r="BT24" s="237" t="s">
        <v>2433</v>
      </c>
      <c r="BU24" s="237" t="s">
        <v>2433</v>
      </c>
      <c r="BV24" s="237" t="s">
        <v>2433</v>
      </c>
      <c r="BW24" s="237" t="s">
        <v>2462</v>
      </c>
      <c r="BX24" s="237" t="s">
        <v>2462</v>
      </c>
      <c r="BY24" s="237" t="s">
        <v>2433</v>
      </c>
      <c r="BZ24" s="237" t="s">
        <v>2462</v>
      </c>
      <c r="CA24" s="237" t="s">
        <v>2433</v>
      </c>
      <c r="CB24" s="237" t="s">
        <v>2462</v>
      </c>
      <c r="CC24" s="237" t="s">
        <v>2462</v>
      </c>
      <c r="CD24" s="237" t="s">
        <v>2433</v>
      </c>
      <c r="CE24" s="237" t="s">
        <v>2433</v>
      </c>
      <c r="CF24" s="237" t="s">
        <v>2433</v>
      </c>
      <c r="CG24" s="237" t="s">
        <v>2433</v>
      </c>
      <c r="CH24" s="237" t="s">
        <v>2433</v>
      </c>
      <c r="CI24" s="237" t="s">
        <v>2462</v>
      </c>
      <c r="CJ24" s="237" t="s">
        <v>2433</v>
      </c>
      <c r="CK24" s="237" t="s">
        <v>2433</v>
      </c>
      <c r="CL24" s="237" t="s">
        <v>2462</v>
      </c>
      <c r="CM24" s="237" t="s">
        <v>2433</v>
      </c>
      <c r="CN24" s="237" t="s">
        <v>2433</v>
      </c>
      <c r="CO24" s="237" t="s">
        <v>2433</v>
      </c>
      <c r="CP24" s="237" t="s">
        <v>2433</v>
      </c>
      <c r="CQ24" s="237" t="s">
        <v>2433</v>
      </c>
      <c r="CR24" s="237" t="s">
        <v>2462</v>
      </c>
      <c r="CS24" s="237" t="s">
        <v>2462</v>
      </c>
      <c r="CT24" s="237" t="s">
        <v>2433</v>
      </c>
      <c r="CU24" s="237" t="s">
        <v>2433</v>
      </c>
      <c r="CV24" s="237" t="s">
        <v>2433</v>
      </c>
      <c r="CW24" s="237" t="s">
        <v>2433</v>
      </c>
      <c r="CX24" s="237" t="s">
        <v>2462</v>
      </c>
      <c r="CY24" s="237" t="s">
        <v>2433</v>
      </c>
      <c r="CZ24" s="237" t="s">
        <v>2433</v>
      </c>
      <c r="DA24" s="237" t="s">
        <v>2511</v>
      </c>
      <c r="DB24" s="238">
        <v>42760.605821759258</v>
      </c>
      <c r="DC24" s="237" t="s">
        <v>2511</v>
      </c>
      <c r="DD24" s="238">
        <v>42760.605821759258</v>
      </c>
    </row>
    <row r="25" spans="1:108" ht="60" hidden="1" x14ac:dyDescent="0.25">
      <c r="A25" s="236">
        <v>26</v>
      </c>
      <c r="B25" s="237" t="s">
        <v>2432</v>
      </c>
      <c r="C25" s="236">
        <v>95</v>
      </c>
      <c r="D25" s="236" t="b">
        <v>1</v>
      </c>
      <c r="E25" s="237" t="s">
        <v>2433</v>
      </c>
      <c r="F25" s="237" t="s">
        <v>3251</v>
      </c>
      <c r="G25" s="237" t="s">
        <v>3252</v>
      </c>
      <c r="H25" s="237" t="s">
        <v>3253</v>
      </c>
      <c r="I25" s="237" t="s">
        <v>2644</v>
      </c>
      <c r="J25" s="237" t="s">
        <v>3254</v>
      </c>
      <c r="K25" s="237" t="s">
        <v>3255</v>
      </c>
      <c r="L25" s="237" t="s">
        <v>3256</v>
      </c>
      <c r="M25" s="237" t="s">
        <v>3257</v>
      </c>
      <c r="N25" s="237" t="s">
        <v>3255</v>
      </c>
      <c r="O25" s="237" t="s">
        <v>3258</v>
      </c>
      <c r="P25" s="237" t="s">
        <v>2433</v>
      </c>
      <c r="Q25" s="237" t="s">
        <v>3259</v>
      </c>
      <c r="R25" s="237" t="s">
        <v>2433</v>
      </c>
      <c r="S25" s="237" t="s">
        <v>3260</v>
      </c>
      <c r="T25" s="237" t="s">
        <v>2433</v>
      </c>
      <c r="U25" s="237" t="s">
        <v>2462</v>
      </c>
      <c r="V25" s="237" t="s">
        <v>2433</v>
      </c>
      <c r="W25" s="237" t="s">
        <v>3261</v>
      </c>
      <c r="X25" s="237" t="s">
        <v>2433</v>
      </c>
      <c r="Y25" s="237" t="s">
        <v>3262</v>
      </c>
      <c r="Z25" s="237" t="s">
        <v>2433</v>
      </c>
      <c r="AA25" s="237" t="s">
        <v>3263</v>
      </c>
      <c r="AB25" s="237" t="s">
        <v>2433</v>
      </c>
      <c r="AC25" s="237" t="s">
        <v>3264</v>
      </c>
      <c r="AD25" s="237" t="s">
        <v>2433</v>
      </c>
      <c r="AE25" s="237" t="s">
        <v>3265</v>
      </c>
      <c r="AF25" s="237" t="s">
        <v>2433</v>
      </c>
      <c r="AG25" s="237" t="s">
        <v>3266</v>
      </c>
      <c r="AH25" s="237" t="s">
        <v>2433</v>
      </c>
      <c r="AI25" s="237" t="s">
        <v>3267</v>
      </c>
      <c r="AJ25" s="237" t="s">
        <v>2433</v>
      </c>
      <c r="AK25" s="237" t="s">
        <v>3268</v>
      </c>
      <c r="AL25" s="237" t="s">
        <v>2433</v>
      </c>
      <c r="AM25" s="237" t="s">
        <v>3269</v>
      </c>
      <c r="AN25" s="237" t="s">
        <v>3270</v>
      </c>
      <c r="AO25" s="237" t="s">
        <v>3271</v>
      </c>
      <c r="AP25" s="237" t="s">
        <v>2433</v>
      </c>
      <c r="AQ25" s="237" t="s">
        <v>3272</v>
      </c>
      <c r="AR25" s="237" t="s">
        <v>2433</v>
      </c>
      <c r="AS25" s="237" t="s">
        <v>3273</v>
      </c>
      <c r="AT25" s="237" t="s">
        <v>2433</v>
      </c>
      <c r="AU25" s="237" t="s">
        <v>3274</v>
      </c>
      <c r="AV25" s="237" t="s">
        <v>2433</v>
      </c>
      <c r="AW25" s="237" t="s">
        <v>3275</v>
      </c>
      <c r="AX25" s="237" t="s">
        <v>2433</v>
      </c>
      <c r="AY25" s="237" t="s">
        <v>3276</v>
      </c>
      <c r="AZ25" s="237" t="s">
        <v>3277</v>
      </c>
      <c r="BA25" s="237" t="s">
        <v>3278</v>
      </c>
      <c r="BB25" s="237" t="s">
        <v>3279</v>
      </c>
      <c r="BC25" s="237" t="s">
        <v>3280</v>
      </c>
      <c r="BD25" s="237" t="s">
        <v>2433</v>
      </c>
      <c r="BE25" s="237" t="s">
        <v>3281</v>
      </c>
      <c r="BF25" s="237" t="s">
        <v>2433</v>
      </c>
      <c r="BG25" s="237" t="s">
        <v>2462</v>
      </c>
      <c r="BH25" s="237" t="s">
        <v>2462</v>
      </c>
      <c r="BI25" s="237" t="s">
        <v>2462</v>
      </c>
      <c r="BJ25" s="237" t="s">
        <v>2433</v>
      </c>
      <c r="BK25" s="237" t="s">
        <v>2462</v>
      </c>
      <c r="BL25" s="237" t="s">
        <v>2462</v>
      </c>
      <c r="BM25" s="237" t="s">
        <v>2462</v>
      </c>
      <c r="BN25" s="237" t="s">
        <v>2462</v>
      </c>
      <c r="BO25" s="237" t="s">
        <v>2462</v>
      </c>
      <c r="BP25" s="237" t="s">
        <v>2433</v>
      </c>
      <c r="BQ25" s="237" t="s">
        <v>2433</v>
      </c>
      <c r="BR25" s="237" t="s">
        <v>2433</v>
      </c>
      <c r="BS25" s="237" t="s">
        <v>3282</v>
      </c>
      <c r="BT25" s="237" t="s">
        <v>2433</v>
      </c>
      <c r="BU25" s="237" t="s">
        <v>2433</v>
      </c>
      <c r="BV25" s="237" t="s">
        <v>2433</v>
      </c>
      <c r="BW25" s="237" t="s">
        <v>3282</v>
      </c>
      <c r="BX25" s="237" t="s">
        <v>2462</v>
      </c>
      <c r="BY25" s="237" t="s">
        <v>2433</v>
      </c>
      <c r="BZ25" s="237" t="s">
        <v>2462</v>
      </c>
      <c r="CA25" s="237" t="s">
        <v>2433</v>
      </c>
      <c r="CB25" s="237" t="s">
        <v>2462</v>
      </c>
      <c r="CC25" s="237" t="s">
        <v>2462</v>
      </c>
      <c r="CD25" s="237" t="s">
        <v>2433</v>
      </c>
      <c r="CE25" s="237" t="s">
        <v>2433</v>
      </c>
      <c r="CF25" s="237" t="s">
        <v>2433</v>
      </c>
      <c r="CG25" s="237" t="s">
        <v>2433</v>
      </c>
      <c r="CH25" s="237" t="s">
        <v>2433</v>
      </c>
      <c r="CI25" s="237" t="s">
        <v>2462</v>
      </c>
      <c r="CJ25" s="237" t="s">
        <v>2433</v>
      </c>
      <c r="CK25" s="237" t="s">
        <v>2433</v>
      </c>
      <c r="CL25" s="237" t="s">
        <v>2462</v>
      </c>
      <c r="CM25" s="237" t="s">
        <v>2433</v>
      </c>
      <c r="CN25" s="237" t="s">
        <v>2433</v>
      </c>
      <c r="CO25" s="237" t="s">
        <v>2433</v>
      </c>
      <c r="CP25" s="237" t="s">
        <v>2433</v>
      </c>
      <c r="CQ25" s="237" t="s">
        <v>2433</v>
      </c>
      <c r="CR25" s="237" t="s">
        <v>2462</v>
      </c>
      <c r="CS25" s="237" t="s">
        <v>2462</v>
      </c>
      <c r="CT25" s="237" t="s">
        <v>2433</v>
      </c>
      <c r="CU25" s="237" t="s">
        <v>2433</v>
      </c>
      <c r="CV25" s="237" t="s">
        <v>2433</v>
      </c>
      <c r="CW25" s="237" t="s">
        <v>2433</v>
      </c>
      <c r="CX25" s="237" t="s">
        <v>2462</v>
      </c>
      <c r="CY25" s="237" t="s">
        <v>2433</v>
      </c>
      <c r="CZ25" s="237" t="s">
        <v>3283</v>
      </c>
      <c r="DA25" s="237" t="s">
        <v>2511</v>
      </c>
      <c r="DB25" s="238">
        <v>42760.633831018517</v>
      </c>
      <c r="DC25" s="237" t="s">
        <v>2511</v>
      </c>
      <c r="DD25" s="238">
        <v>42761.354594907411</v>
      </c>
    </row>
    <row r="26" spans="1:108" ht="30" hidden="1" x14ac:dyDescent="0.25">
      <c r="A26" s="236">
        <v>27</v>
      </c>
      <c r="B26" s="237" t="s">
        <v>2432</v>
      </c>
      <c r="C26" s="236">
        <v>23</v>
      </c>
      <c r="D26" s="236" t="b">
        <v>1</v>
      </c>
      <c r="E26" s="237" t="s">
        <v>2433</v>
      </c>
      <c r="F26" s="237" t="s">
        <v>3284</v>
      </c>
      <c r="G26" s="237" t="s">
        <v>2476</v>
      </c>
      <c r="H26" s="237" t="s">
        <v>3285</v>
      </c>
      <c r="I26" s="237" t="s">
        <v>3286</v>
      </c>
      <c r="J26" s="237" t="s">
        <v>3287</v>
      </c>
      <c r="K26" s="237" t="s">
        <v>3288</v>
      </c>
      <c r="L26" s="237" t="s">
        <v>3289</v>
      </c>
      <c r="M26" s="237" t="s">
        <v>3290</v>
      </c>
      <c r="N26" s="237" t="s">
        <v>3291</v>
      </c>
      <c r="O26" s="237" t="s">
        <v>3292</v>
      </c>
      <c r="P26" s="237" t="s">
        <v>2433</v>
      </c>
      <c r="Q26" s="237" t="s">
        <v>3293</v>
      </c>
      <c r="R26" s="237" t="s">
        <v>2433</v>
      </c>
      <c r="S26" s="237" t="s">
        <v>3294</v>
      </c>
      <c r="T26" s="237" t="s">
        <v>2433</v>
      </c>
      <c r="U26" s="237" t="s">
        <v>2462</v>
      </c>
      <c r="V26" s="237" t="s">
        <v>2433</v>
      </c>
      <c r="W26" s="237" t="s">
        <v>3295</v>
      </c>
      <c r="X26" s="237" t="s">
        <v>2433</v>
      </c>
      <c r="Y26" s="237" t="s">
        <v>3296</v>
      </c>
      <c r="Z26" s="237" t="s">
        <v>2433</v>
      </c>
      <c r="AA26" s="237" t="s">
        <v>3297</v>
      </c>
      <c r="AB26" s="237" t="s">
        <v>2433</v>
      </c>
      <c r="AC26" s="237" t="s">
        <v>3298</v>
      </c>
      <c r="AD26" s="237" t="s">
        <v>2433</v>
      </c>
      <c r="AE26" s="237" t="s">
        <v>3299</v>
      </c>
      <c r="AF26" s="237" t="s">
        <v>2433</v>
      </c>
      <c r="AG26" s="237" t="s">
        <v>3300</v>
      </c>
      <c r="AH26" s="237" t="s">
        <v>2433</v>
      </c>
      <c r="AI26" s="237" t="s">
        <v>3301</v>
      </c>
      <c r="AJ26" s="237" t="s">
        <v>2433</v>
      </c>
      <c r="AK26" s="237" t="s">
        <v>3302</v>
      </c>
      <c r="AL26" s="237" t="s">
        <v>2433</v>
      </c>
      <c r="AM26" s="237" t="s">
        <v>3303</v>
      </c>
      <c r="AN26" s="237" t="s">
        <v>2433</v>
      </c>
      <c r="AO26" s="237" t="s">
        <v>3304</v>
      </c>
      <c r="AP26" s="237" t="s">
        <v>2433</v>
      </c>
      <c r="AQ26" s="237" t="s">
        <v>3305</v>
      </c>
      <c r="AR26" s="237" t="s">
        <v>2433</v>
      </c>
      <c r="AS26" s="237" t="s">
        <v>3306</v>
      </c>
      <c r="AT26" s="237" t="s">
        <v>2433</v>
      </c>
      <c r="AU26" s="237" t="s">
        <v>3307</v>
      </c>
      <c r="AV26" s="237" t="s">
        <v>2433</v>
      </c>
      <c r="AW26" s="237" t="s">
        <v>3308</v>
      </c>
      <c r="AX26" s="237" t="s">
        <v>2433</v>
      </c>
      <c r="AY26" s="237" t="s">
        <v>3309</v>
      </c>
      <c r="AZ26" s="237" t="s">
        <v>3310</v>
      </c>
      <c r="BA26" s="237" t="s">
        <v>3311</v>
      </c>
      <c r="BB26" s="237" t="s">
        <v>3312</v>
      </c>
      <c r="BC26" s="237" t="s">
        <v>2462</v>
      </c>
      <c r="BD26" s="237" t="s">
        <v>70</v>
      </c>
      <c r="BE26" s="237" t="s">
        <v>3313</v>
      </c>
      <c r="BF26" s="237" t="s">
        <v>2433</v>
      </c>
      <c r="BG26" s="237" t="s">
        <v>2462</v>
      </c>
      <c r="BH26" s="237" t="s">
        <v>2462</v>
      </c>
      <c r="BI26" s="237" t="s">
        <v>2462</v>
      </c>
      <c r="BJ26" s="237" t="s">
        <v>2433</v>
      </c>
      <c r="BK26" s="237" t="s">
        <v>2462</v>
      </c>
      <c r="BL26" s="237" t="s">
        <v>2462</v>
      </c>
      <c r="BM26" s="237" t="s">
        <v>2462</v>
      </c>
      <c r="BN26" s="237" t="s">
        <v>2462</v>
      </c>
      <c r="BO26" s="237" t="s">
        <v>2462</v>
      </c>
      <c r="BP26" s="237" t="s">
        <v>3314</v>
      </c>
      <c r="BQ26" s="237" t="s">
        <v>3315</v>
      </c>
      <c r="BR26" s="237" t="s">
        <v>3316</v>
      </c>
      <c r="BS26" s="237" t="s">
        <v>3317</v>
      </c>
      <c r="BT26" s="237" t="s">
        <v>3318</v>
      </c>
      <c r="BU26" s="237" t="s">
        <v>2433</v>
      </c>
      <c r="BV26" s="237" t="s">
        <v>2433</v>
      </c>
      <c r="BW26" s="237" t="s">
        <v>3319</v>
      </c>
      <c r="BX26" s="237" t="s">
        <v>2507</v>
      </c>
      <c r="BY26" s="237" t="s">
        <v>3320</v>
      </c>
      <c r="BZ26" s="237" t="s">
        <v>2462</v>
      </c>
      <c r="CA26" s="237" t="s">
        <v>2433</v>
      </c>
      <c r="CB26" s="237" t="s">
        <v>3320</v>
      </c>
      <c r="CC26" s="237" t="s">
        <v>2462</v>
      </c>
      <c r="CD26" s="237" t="s">
        <v>2433</v>
      </c>
      <c r="CE26" s="237" t="s">
        <v>2433</v>
      </c>
      <c r="CF26" s="237" t="s">
        <v>2433</v>
      </c>
      <c r="CG26" s="237" t="s">
        <v>2433</v>
      </c>
      <c r="CH26" s="237" t="s">
        <v>2433</v>
      </c>
      <c r="CI26" s="237" t="s">
        <v>2462</v>
      </c>
      <c r="CJ26" s="237" t="s">
        <v>2433</v>
      </c>
      <c r="CK26" s="237" t="s">
        <v>2433</v>
      </c>
      <c r="CL26" s="237" t="s">
        <v>2462</v>
      </c>
      <c r="CM26" s="237" t="s">
        <v>2433</v>
      </c>
      <c r="CN26" s="237" t="s">
        <v>2433</v>
      </c>
      <c r="CO26" s="237" t="s">
        <v>2433</v>
      </c>
      <c r="CP26" s="237" t="s">
        <v>2433</v>
      </c>
      <c r="CQ26" s="237" t="s">
        <v>2433</v>
      </c>
      <c r="CR26" s="237" t="s">
        <v>2462</v>
      </c>
      <c r="CS26" s="237" t="s">
        <v>2462</v>
      </c>
      <c r="CT26" s="237" t="s">
        <v>2433</v>
      </c>
      <c r="CU26" s="237" t="s">
        <v>2433</v>
      </c>
      <c r="CV26" s="237" t="s">
        <v>2433</v>
      </c>
      <c r="CW26" s="237" t="s">
        <v>2433</v>
      </c>
      <c r="CX26" s="237" t="s">
        <v>2462</v>
      </c>
      <c r="CY26" s="237" t="s">
        <v>2433</v>
      </c>
      <c r="CZ26" s="237" t="s">
        <v>2433</v>
      </c>
      <c r="DA26" s="237" t="s">
        <v>2470</v>
      </c>
      <c r="DB26" s="238">
        <v>42761.450185185182</v>
      </c>
      <c r="DC26" s="237" t="s">
        <v>2511</v>
      </c>
      <c r="DD26" s="238">
        <v>42815.496087962965</v>
      </c>
    </row>
    <row r="27" spans="1:108" ht="60" hidden="1" x14ac:dyDescent="0.25">
      <c r="A27" s="236">
        <v>28</v>
      </c>
      <c r="B27" s="237" t="s">
        <v>2432</v>
      </c>
      <c r="C27" s="236">
        <v>3</v>
      </c>
      <c r="D27" s="236" t="b">
        <v>1</v>
      </c>
      <c r="E27" s="237" t="s">
        <v>2850</v>
      </c>
      <c r="F27" s="237" t="s">
        <v>2433</v>
      </c>
      <c r="G27" s="237" t="s">
        <v>2433</v>
      </c>
      <c r="H27" s="237" t="s">
        <v>2433</v>
      </c>
      <c r="I27" s="237" t="s">
        <v>2433</v>
      </c>
      <c r="J27" s="237" t="s">
        <v>3321</v>
      </c>
      <c r="K27" s="237" t="s">
        <v>2476</v>
      </c>
      <c r="L27" s="237" t="s">
        <v>3322</v>
      </c>
      <c r="M27" s="237" t="s">
        <v>3323</v>
      </c>
      <c r="N27" s="237" t="s">
        <v>3324</v>
      </c>
      <c r="O27" s="237" t="s">
        <v>3325</v>
      </c>
      <c r="P27" s="237" t="s">
        <v>2433</v>
      </c>
      <c r="Q27" s="237" t="s">
        <v>3326</v>
      </c>
      <c r="R27" s="237" t="s">
        <v>2433</v>
      </c>
      <c r="S27" s="237" t="s">
        <v>3327</v>
      </c>
      <c r="T27" s="237" t="s">
        <v>2433</v>
      </c>
      <c r="U27" s="237" t="s">
        <v>2462</v>
      </c>
      <c r="V27" s="237" t="s">
        <v>2433</v>
      </c>
      <c r="W27" s="237" t="s">
        <v>3328</v>
      </c>
      <c r="X27" s="237" t="s">
        <v>2433</v>
      </c>
      <c r="Y27" s="237" t="s">
        <v>3329</v>
      </c>
      <c r="Z27" s="237" t="s">
        <v>2433</v>
      </c>
      <c r="AA27" s="237" t="s">
        <v>3330</v>
      </c>
      <c r="AB27" s="237" t="s">
        <v>2433</v>
      </c>
      <c r="AC27" s="237" t="s">
        <v>3331</v>
      </c>
      <c r="AD27" s="237" t="s">
        <v>2433</v>
      </c>
      <c r="AE27" s="237" t="s">
        <v>3332</v>
      </c>
      <c r="AF27" s="237" t="s">
        <v>2433</v>
      </c>
      <c r="AG27" s="237" t="s">
        <v>3333</v>
      </c>
      <c r="AH27" s="237" t="s">
        <v>2433</v>
      </c>
      <c r="AI27" s="237" t="s">
        <v>3334</v>
      </c>
      <c r="AJ27" s="237" t="s">
        <v>3335</v>
      </c>
      <c r="AK27" s="237" t="s">
        <v>3336</v>
      </c>
      <c r="AL27" s="237" t="s">
        <v>2433</v>
      </c>
      <c r="AM27" s="237" t="s">
        <v>3337</v>
      </c>
      <c r="AN27" s="237" t="s">
        <v>2433</v>
      </c>
      <c r="AO27" s="237" t="s">
        <v>3338</v>
      </c>
      <c r="AP27" s="237" t="s">
        <v>2433</v>
      </c>
      <c r="AQ27" s="237" t="s">
        <v>3339</v>
      </c>
      <c r="AR27" s="237" t="s">
        <v>3340</v>
      </c>
      <c r="AS27" s="237" t="s">
        <v>3341</v>
      </c>
      <c r="AT27" s="237" t="s">
        <v>3342</v>
      </c>
      <c r="AU27" s="237" t="s">
        <v>3343</v>
      </c>
      <c r="AV27" s="237" t="s">
        <v>2433</v>
      </c>
      <c r="AW27" s="237" t="s">
        <v>3344</v>
      </c>
      <c r="AX27" s="237" t="s">
        <v>3345</v>
      </c>
      <c r="AY27" s="237" t="s">
        <v>3346</v>
      </c>
      <c r="AZ27" s="237" t="s">
        <v>3347</v>
      </c>
      <c r="BA27" s="237" t="s">
        <v>3348</v>
      </c>
      <c r="BB27" s="237" t="s">
        <v>3349</v>
      </c>
      <c r="BC27" s="237" t="s">
        <v>2462</v>
      </c>
      <c r="BD27" s="237" t="s">
        <v>70</v>
      </c>
      <c r="BE27" s="237" t="s">
        <v>3350</v>
      </c>
      <c r="BF27" s="237" t="s">
        <v>2433</v>
      </c>
      <c r="BG27" s="237" t="s">
        <v>2462</v>
      </c>
      <c r="BH27" s="237" t="s">
        <v>2462</v>
      </c>
      <c r="BI27" s="237" t="s">
        <v>2462</v>
      </c>
      <c r="BJ27" s="237" t="s">
        <v>2433</v>
      </c>
      <c r="BK27" s="237" t="s">
        <v>2462</v>
      </c>
      <c r="BL27" s="237" t="s">
        <v>2462</v>
      </c>
      <c r="BM27" s="237" t="s">
        <v>2462</v>
      </c>
      <c r="BN27" s="237" t="s">
        <v>2462</v>
      </c>
      <c r="BO27" s="237" t="s">
        <v>2462</v>
      </c>
      <c r="BP27" s="237" t="s">
        <v>2462</v>
      </c>
      <c r="BQ27" s="237" t="s">
        <v>2462</v>
      </c>
      <c r="BR27" s="237" t="s">
        <v>3351</v>
      </c>
      <c r="BS27" s="237" t="s">
        <v>3352</v>
      </c>
      <c r="BT27" s="237" t="s">
        <v>2433</v>
      </c>
      <c r="BU27" s="237" t="s">
        <v>2433</v>
      </c>
      <c r="BV27" s="237" t="s">
        <v>2433</v>
      </c>
      <c r="BW27" s="237" t="s">
        <v>3353</v>
      </c>
      <c r="BX27" s="237" t="s">
        <v>2507</v>
      </c>
      <c r="BY27" s="237" t="s">
        <v>3354</v>
      </c>
      <c r="BZ27" s="237" t="s">
        <v>2462</v>
      </c>
      <c r="CA27" s="237" t="s">
        <v>2433</v>
      </c>
      <c r="CB27" s="237" t="s">
        <v>3354</v>
      </c>
      <c r="CC27" s="237" t="s">
        <v>2467</v>
      </c>
      <c r="CD27" s="237" t="s">
        <v>3355</v>
      </c>
      <c r="CE27" s="237" t="s">
        <v>3356</v>
      </c>
      <c r="CF27" s="237" t="s">
        <v>2433</v>
      </c>
      <c r="CG27" s="237" t="s">
        <v>3357</v>
      </c>
      <c r="CH27" s="237" t="s">
        <v>3358</v>
      </c>
      <c r="CI27" s="237" t="s">
        <v>3355</v>
      </c>
      <c r="CJ27" s="237" t="s">
        <v>2433</v>
      </c>
      <c r="CK27" s="237" t="s">
        <v>2433</v>
      </c>
      <c r="CL27" s="237" t="s">
        <v>2462</v>
      </c>
      <c r="CM27" s="237" t="s">
        <v>2433</v>
      </c>
      <c r="CN27" s="237" t="s">
        <v>2433</v>
      </c>
      <c r="CO27" s="237" t="s">
        <v>2433</v>
      </c>
      <c r="CP27" s="237" t="s">
        <v>2433</v>
      </c>
      <c r="CQ27" s="237" t="s">
        <v>2433</v>
      </c>
      <c r="CR27" s="237" t="s">
        <v>2462</v>
      </c>
      <c r="CS27" s="237" t="s">
        <v>2462</v>
      </c>
      <c r="CT27" s="237" t="s">
        <v>2433</v>
      </c>
      <c r="CU27" s="237" t="s">
        <v>2433</v>
      </c>
      <c r="CV27" s="237" t="s">
        <v>2433</v>
      </c>
      <c r="CW27" s="237" t="s">
        <v>2433</v>
      </c>
      <c r="CX27" s="237" t="s">
        <v>2462</v>
      </c>
      <c r="CY27" s="237" t="s">
        <v>2433</v>
      </c>
      <c r="CZ27" s="237" t="s">
        <v>3359</v>
      </c>
      <c r="DA27" s="237" t="s">
        <v>2511</v>
      </c>
      <c r="DB27" s="238">
        <v>42761.456921296296</v>
      </c>
      <c r="DC27" s="237" t="s">
        <v>2511</v>
      </c>
      <c r="DD27" s="238">
        <v>42809.495706018519</v>
      </c>
    </row>
    <row r="28" spans="1:108" ht="105" hidden="1" x14ac:dyDescent="0.25">
      <c r="A28" s="236">
        <v>29</v>
      </c>
      <c r="B28" s="237" t="s">
        <v>2432</v>
      </c>
      <c r="C28" s="236">
        <v>49</v>
      </c>
      <c r="D28" s="236" t="b">
        <v>1</v>
      </c>
      <c r="E28" s="237" t="s">
        <v>2433</v>
      </c>
      <c r="F28" s="237" t="s">
        <v>3360</v>
      </c>
      <c r="G28" s="237" t="s">
        <v>2476</v>
      </c>
      <c r="H28" s="237" t="s">
        <v>3361</v>
      </c>
      <c r="I28" s="237" t="s">
        <v>3362</v>
      </c>
      <c r="J28" s="237" t="s">
        <v>3360</v>
      </c>
      <c r="K28" s="237" t="s">
        <v>2476</v>
      </c>
      <c r="L28" s="237" t="s">
        <v>3361</v>
      </c>
      <c r="M28" s="237" t="s">
        <v>3363</v>
      </c>
      <c r="N28" s="237" t="s">
        <v>3364</v>
      </c>
      <c r="O28" s="237" t="s">
        <v>3365</v>
      </c>
      <c r="P28" s="237" t="s">
        <v>2433</v>
      </c>
      <c r="Q28" s="237" t="s">
        <v>3366</v>
      </c>
      <c r="R28" s="237" t="s">
        <v>3367</v>
      </c>
      <c r="S28" s="237" t="s">
        <v>2462</v>
      </c>
      <c r="T28" s="237" t="s">
        <v>2433</v>
      </c>
      <c r="U28" s="237" t="s">
        <v>2462</v>
      </c>
      <c r="V28" s="237" t="s">
        <v>2433</v>
      </c>
      <c r="W28" s="237" t="s">
        <v>3368</v>
      </c>
      <c r="X28" s="237" t="s">
        <v>2433</v>
      </c>
      <c r="Y28" s="237" t="s">
        <v>3369</v>
      </c>
      <c r="Z28" s="237" t="s">
        <v>2433</v>
      </c>
      <c r="AA28" s="237" t="s">
        <v>3370</v>
      </c>
      <c r="AB28" s="237" t="s">
        <v>2433</v>
      </c>
      <c r="AC28" s="237" t="s">
        <v>3371</v>
      </c>
      <c r="AD28" s="237" t="s">
        <v>2433</v>
      </c>
      <c r="AE28" s="237" t="s">
        <v>3372</v>
      </c>
      <c r="AF28" s="237" t="s">
        <v>2433</v>
      </c>
      <c r="AG28" s="237" t="s">
        <v>3373</v>
      </c>
      <c r="AH28" s="237" t="s">
        <v>2433</v>
      </c>
      <c r="AI28" s="237" t="s">
        <v>3374</v>
      </c>
      <c r="AJ28" s="237" t="s">
        <v>3375</v>
      </c>
      <c r="AK28" s="237" t="s">
        <v>3376</v>
      </c>
      <c r="AL28" s="237" t="s">
        <v>3377</v>
      </c>
      <c r="AM28" s="237" t="s">
        <v>2462</v>
      </c>
      <c r="AN28" s="237" t="s">
        <v>2433</v>
      </c>
      <c r="AO28" s="237" t="s">
        <v>3378</v>
      </c>
      <c r="AP28" s="237" t="s">
        <v>2433</v>
      </c>
      <c r="AQ28" s="237" t="s">
        <v>3379</v>
      </c>
      <c r="AR28" s="237" t="s">
        <v>2433</v>
      </c>
      <c r="AS28" s="237" t="s">
        <v>3380</v>
      </c>
      <c r="AT28" s="237" t="s">
        <v>2433</v>
      </c>
      <c r="AU28" s="237" t="s">
        <v>3381</v>
      </c>
      <c r="AV28" s="237" t="s">
        <v>2433</v>
      </c>
      <c r="AW28" s="237" t="s">
        <v>3382</v>
      </c>
      <c r="AX28" s="237" t="s">
        <v>2433</v>
      </c>
      <c r="AY28" s="237" t="s">
        <v>3219</v>
      </c>
      <c r="AZ28" s="237" t="s">
        <v>3383</v>
      </c>
      <c r="BA28" s="237" t="s">
        <v>3384</v>
      </c>
      <c r="BB28" s="237" t="s">
        <v>3385</v>
      </c>
      <c r="BC28" s="237" t="s">
        <v>3386</v>
      </c>
      <c r="BD28" s="237" t="s">
        <v>2433</v>
      </c>
      <c r="BE28" s="237" t="s">
        <v>3387</v>
      </c>
      <c r="BF28" s="237" t="s">
        <v>2433</v>
      </c>
      <c r="BG28" s="237" t="s">
        <v>2462</v>
      </c>
      <c r="BH28" s="237" t="s">
        <v>2462</v>
      </c>
      <c r="BI28" s="237" t="s">
        <v>2462</v>
      </c>
      <c r="BJ28" s="237" t="s">
        <v>2433</v>
      </c>
      <c r="BK28" s="237" t="s">
        <v>2462</v>
      </c>
      <c r="BL28" s="237" t="s">
        <v>2462</v>
      </c>
      <c r="BM28" s="237" t="s">
        <v>2462</v>
      </c>
      <c r="BN28" s="237" t="s">
        <v>2462</v>
      </c>
      <c r="BO28" s="237" t="s">
        <v>2462</v>
      </c>
      <c r="BP28" s="237" t="s">
        <v>2433</v>
      </c>
      <c r="BQ28" s="237" t="s">
        <v>2433</v>
      </c>
      <c r="BR28" s="237" t="s">
        <v>3388</v>
      </c>
      <c r="BS28" s="237" t="s">
        <v>3389</v>
      </c>
      <c r="BT28" s="237" t="s">
        <v>2433</v>
      </c>
      <c r="BU28" s="237" t="s">
        <v>2433</v>
      </c>
      <c r="BV28" s="237" t="s">
        <v>2433</v>
      </c>
      <c r="BW28" s="237" t="s">
        <v>3390</v>
      </c>
      <c r="BX28" s="237" t="s">
        <v>2507</v>
      </c>
      <c r="BY28" s="237" t="s">
        <v>3391</v>
      </c>
      <c r="BZ28" s="237" t="s">
        <v>2462</v>
      </c>
      <c r="CA28" s="237" t="s">
        <v>2433</v>
      </c>
      <c r="CB28" s="237" t="s">
        <v>3391</v>
      </c>
      <c r="CC28" s="237" t="s">
        <v>2462</v>
      </c>
      <c r="CD28" s="237" t="s">
        <v>2433</v>
      </c>
      <c r="CE28" s="237" t="s">
        <v>2433</v>
      </c>
      <c r="CF28" s="237" t="s">
        <v>2433</v>
      </c>
      <c r="CG28" s="237" t="s">
        <v>2433</v>
      </c>
      <c r="CH28" s="237" t="s">
        <v>2433</v>
      </c>
      <c r="CI28" s="237" t="s">
        <v>2462</v>
      </c>
      <c r="CJ28" s="237" t="s">
        <v>2433</v>
      </c>
      <c r="CK28" s="237" t="s">
        <v>2433</v>
      </c>
      <c r="CL28" s="237" t="s">
        <v>2462</v>
      </c>
      <c r="CM28" s="237" t="s">
        <v>2433</v>
      </c>
      <c r="CN28" s="237" t="s">
        <v>2433</v>
      </c>
      <c r="CO28" s="237" t="s">
        <v>2433</v>
      </c>
      <c r="CP28" s="237" t="s">
        <v>2433</v>
      </c>
      <c r="CQ28" s="237" t="s">
        <v>2433</v>
      </c>
      <c r="CR28" s="237" t="s">
        <v>2462</v>
      </c>
      <c r="CS28" s="237" t="s">
        <v>2462</v>
      </c>
      <c r="CT28" s="237" t="s">
        <v>2433</v>
      </c>
      <c r="CU28" s="237" t="s">
        <v>2433</v>
      </c>
      <c r="CV28" s="237" t="s">
        <v>2433</v>
      </c>
      <c r="CW28" s="237" t="s">
        <v>2433</v>
      </c>
      <c r="CX28" s="237" t="s">
        <v>2462</v>
      </c>
      <c r="CY28" s="237" t="s">
        <v>2433</v>
      </c>
      <c r="CZ28" s="237" t="s">
        <v>2433</v>
      </c>
      <c r="DA28" s="237" t="s">
        <v>2511</v>
      </c>
      <c r="DB28" s="238">
        <v>42761.639699074076</v>
      </c>
      <c r="DC28" s="237" t="s">
        <v>2511</v>
      </c>
      <c r="DD28" s="238">
        <v>42761.639699074076</v>
      </c>
    </row>
    <row r="29" spans="1:108" ht="45" hidden="1" x14ac:dyDescent="0.25">
      <c r="A29" s="236">
        <v>30</v>
      </c>
      <c r="B29" s="237" t="s">
        <v>2432</v>
      </c>
      <c r="C29" s="236">
        <v>28</v>
      </c>
      <c r="D29" s="236" t="b">
        <v>1</v>
      </c>
      <c r="E29" s="237" t="s">
        <v>2710</v>
      </c>
      <c r="F29" s="237" t="s">
        <v>3392</v>
      </c>
      <c r="G29" s="237" t="s">
        <v>3393</v>
      </c>
      <c r="H29" s="237" t="s">
        <v>3394</v>
      </c>
      <c r="I29" s="237" t="s">
        <v>3286</v>
      </c>
      <c r="J29" s="237" t="s">
        <v>3395</v>
      </c>
      <c r="K29" s="237" t="s">
        <v>2743</v>
      </c>
      <c r="L29" s="237" t="s">
        <v>3396</v>
      </c>
      <c r="M29" s="237" t="s">
        <v>3397</v>
      </c>
      <c r="N29" s="237" t="s">
        <v>3398</v>
      </c>
      <c r="O29" s="237" t="s">
        <v>3399</v>
      </c>
      <c r="P29" s="237" t="s">
        <v>2433</v>
      </c>
      <c r="Q29" s="237" t="s">
        <v>3400</v>
      </c>
      <c r="R29" s="237" t="s">
        <v>2433</v>
      </c>
      <c r="S29" s="237" t="s">
        <v>2462</v>
      </c>
      <c r="T29" s="237" t="s">
        <v>2433</v>
      </c>
      <c r="U29" s="237" t="s">
        <v>2462</v>
      </c>
      <c r="V29" s="237" t="s">
        <v>2433</v>
      </c>
      <c r="W29" s="237" t="s">
        <v>3401</v>
      </c>
      <c r="X29" s="237" t="s">
        <v>2433</v>
      </c>
      <c r="Y29" s="237" t="s">
        <v>3402</v>
      </c>
      <c r="Z29" s="237" t="s">
        <v>2433</v>
      </c>
      <c r="AA29" s="237" t="s">
        <v>3403</v>
      </c>
      <c r="AB29" s="237" t="s">
        <v>2433</v>
      </c>
      <c r="AC29" s="237" t="s">
        <v>3404</v>
      </c>
      <c r="AD29" s="237" t="s">
        <v>2433</v>
      </c>
      <c r="AE29" s="237" t="s">
        <v>3405</v>
      </c>
      <c r="AF29" s="237" t="s">
        <v>2433</v>
      </c>
      <c r="AG29" s="237" t="s">
        <v>3406</v>
      </c>
      <c r="AH29" s="237" t="s">
        <v>2433</v>
      </c>
      <c r="AI29" s="237" t="s">
        <v>3407</v>
      </c>
      <c r="AJ29" s="237" t="s">
        <v>2433</v>
      </c>
      <c r="AK29" s="237" t="s">
        <v>3408</v>
      </c>
      <c r="AL29" s="237" t="s">
        <v>2433</v>
      </c>
      <c r="AM29" s="237" t="s">
        <v>2462</v>
      </c>
      <c r="AN29" s="237" t="s">
        <v>2433</v>
      </c>
      <c r="AO29" s="237" t="s">
        <v>3409</v>
      </c>
      <c r="AP29" s="237" t="s">
        <v>2433</v>
      </c>
      <c r="AQ29" s="237" t="s">
        <v>2462</v>
      </c>
      <c r="AR29" s="237" t="s">
        <v>2433</v>
      </c>
      <c r="AS29" s="237" t="s">
        <v>3409</v>
      </c>
      <c r="AT29" s="237" t="s">
        <v>2433</v>
      </c>
      <c r="AU29" s="237" t="s">
        <v>3410</v>
      </c>
      <c r="AV29" s="237" t="s">
        <v>2433</v>
      </c>
      <c r="AW29" s="237" t="s">
        <v>3411</v>
      </c>
      <c r="AX29" s="237" t="s">
        <v>2433</v>
      </c>
      <c r="AY29" s="237" t="s">
        <v>3112</v>
      </c>
      <c r="AZ29" s="237" t="s">
        <v>3412</v>
      </c>
      <c r="BA29" s="237" t="s">
        <v>3413</v>
      </c>
      <c r="BB29" s="237" t="s">
        <v>2462</v>
      </c>
      <c r="BC29" s="237" t="s">
        <v>2462</v>
      </c>
      <c r="BD29" s="237" t="s">
        <v>2433</v>
      </c>
      <c r="BE29" s="237" t="s">
        <v>3414</v>
      </c>
      <c r="BF29" s="237" t="s">
        <v>2433</v>
      </c>
      <c r="BG29" s="237" t="s">
        <v>2462</v>
      </c>
      <c r="BH29" s="237" t="s">
        <v>2462</v>
      </c>
      <c r="BI29" s="237" t="s">
        <v>2462</v>
      </c>
      <c r="BJ29" s="237" t="s">
        <v>2433</v>
      </c>
      <c r="BK29" s="237" t="s">
        <v>2462</v>
      </c>
      <c r="BL29" s="237" t="s">
        <v>2462</v>
      </c>
      <c r="BM29" s="237" t="s">
        <v>2462</v>
      </c>
      <c r="BN29" s="237" t="s">
        <v>2462</v>
      </c>
      <c r="BO29" s="237" t="s">
        <v>2462</v>
      </c>
      <c r="BP29" s="237" t="s">
        <v>2433</v>
      </c>
      <c r="BQ29" s="237" t="s">
        <v>2462</v>
      </c>
      <c r="BR29" s="237" t="s">
        <v>3415</v>
      </c>
      <c r="BS29" s="237" t="s">
        <v>3416</v>
      </c>
      <c r="BT29" s="237" t="s">
        <v>3417</v>
      </c>
      <c r="BU29" s="237" t="s">
        <v>2433</v>
      </c>
      <c r="BV29" s="237" t="s">
        <v>2433</v>
      </c>
      <c r="BW29" s="237" t="s">
        <v>3418</v>
      </c>
      <c r="BX29" s="237" t="s">
        <v>2507</v>
      </c>
      <c r="BY29" s="237" t="s">
        <v>3419</v>
      </c>
      <c r="BZ29" s="237" t="s">
        <v>2462</v>
      </c>
      <c r="CA29" s="237" t="s">
        <v>2433</v>
      </c>
      <c r="CB29" s="237" t="s">
        <v>3419</v>
      </c>
      <c r="CC29" s="237" t="s">
        <v>2705</v>
      </c>
      <c r="CD29" s="237" t="s">
        <v>3420</v>
      </c>
      <c r="CE29" s="237" t="s">
        <v>3421</v>
      </c>
      <c r="CF29" s="237" t="s">
        <v>2433</v>
      </c>
      <c r="CG29" s="237" t="s">
        <v>3422</v>
      </c>
      <c r="CH29" s="237" t="s">
        <v>2433</v>
      </c>
      <c r="CI29" s="237" t="s">
        <v>3420</v>
      </c>
      <c r="CJ29" s="237" t="s">
        <v>2433</v>
      </c>
      <c r="CK29" s="237" t="s">
        <v>2433</v>
      </c>
      <c r="CL29" s="237" t="s">
        <v>2462</v>
      </c>
      <c r="CM29" s="237" t="s">
        <v>2433</v>
      </c>
      <c r="CN29" s="237" t="s">
        <v>2433</v>
      </c>
      <c r="CO29" s="237" t="s">
        <v>2433</v>
      </c>
      <c r="CP29" s="237" t="s">
        <v>2433</v>
      </c>
      <c r="CQ29" s="237" t="s">
        <v>2433</v>
      </c>
      <c r="CR29" s="237" t="s">
        <v>2462</v>
      </c>
      <c r="CS29" s="237" t="s">
        <v>2462</v>
      </c>
      <c r="CT29" s="237" t="s">
        <v>2433</v>
      </c>
      <c r="CU29" s="237" t="s">
        <v>2433</v>
      </c>
      <c r="CV29" s="237" t="s">
        <v>2433</v>
      </c>
      <c r="CW29" s="237" t="s">
        <v>2433</v>
      </c>
      <c r="CX29" s="237" t="s">
        <v>2462</v>
      </c>
      <c r="CY29" s="237" t="s">
        <v>2433</v>
      </c>
      <c r="CZ29" s="237" t="s">
        <v>2433</v>
      </c>
      <c r="DA29" s="237" t="s">
        <v>2511</v>
      </c>
      <c r="DB29" s="238">
        <v>42761.65483796296</v>
      </c>
      <c r="DC29" s="237" t="s">
        <v>2511</v>
      </c>
      <c r="DD29" s="238">
        <v>42761.65483796296</v>
      </c>
    </row>
    <row r="30" spans="1:108" ht="60" hidden="1" x14ac:dyDescent="0.25">
      <c r="A30" s="236">
        <v>31</v>
      </c>
      <c r="B30" s="237" t="s">
        <v>2432</v>
      </c>
      <c r="C30" s="236">
        <v>72</v>
      </c>
      <c r="D30" s="236" t="b">
        <v>1</v>
      </c>
      <c r="E30" s="237" t="s">
        <v>3423</v>
      </c>
      <c r="F30" s="237" t="s">
        <v>2433</v>
      </c>
      <c r="G30" s="237" t="s">
        <v>2433</v>
      </c>
      <c r="H30" s="237" t="s">
        <v>2433</v>
      </c>
      <c r="I30" s="237" t="s">
        <v>2433</v>
      </c>
      <c r="J30" s="237" t="s">
        <v>3424</v>
      </c>
      <c r="K30" s="237" t="s">
        <v>3425</v>
      </c>
      <c r="L30" s="237" t="s">
        <v>3426</v>
      </c>
      <c r="M30" s="237" t="s">
        <v>3427</v>
      </c>
      <c r="N30" s="237" t="s">
        <v>3428</v>
      </c>
      <c r="O30" s="237" t="s">
        <v>3429</v>
      </c>
      <c r="P30" s="237" t="s">
        <v>2433</v>
      </c>
      <c r="Q30" s="237" t="s">
        <v>3430</v>
      </c>
      <c r="R30" s="237" t="s">
        <v>2433</v>
      </c>
      <c r="S30" s="237" t="s">
        <v>3431</v>
      </c>
      <c r="T30" s="237" t="s">
        <v>2433</v>
      </c>
      <c r="U30" s="237" t="s">
        <v>2462</v>
      </c>
      <c r="V30" s="237" t="s">
        <v>2433</v>
      </c>
      <c r="W30" s="237" t="s">
        <v>3432</v>
      </c>
      <c r="X30" s="237" t="s">
        <v>2433</v>
      </c>
      <c r="Y30" s="237" t="s">
        <v>3433</v>
      </c>
      <c r="Z30" s="237" t="s">
        <v>2433</v>
      </c>
      <c r="AA30" s="237" t="s">
        <v>3434</v>
      </c>
      <c r="AB30" s="237" t="s">
        <v>2433</v>
      </c>
      <c r="AC30" s="237" t="s">
        <v>3435</v>
      </c>
      <c r="AD30" s="237" t="s">
        <v>2433</v>
      </c>
      <c r="AE30" s="237" t="s">
        <v>3436</v>
      </c>
      <c r="AF30" s="237" t="s">
        <v>2433</v>
      </c>
      <c r="AG30" s="237" t="s">
        <v>3437</v>
      </c>
      <c r="AH30" s="237" t="s">
        <v>2433</v>
      </c>
      <c r="AI30" s="237" t="s">
        <v>3438</v>
      </c>
      <c r="AJ30" s="237" t="s">
        <v>2433</v>
      </c>
      <c r="AK30" s="237" t="s">
        <v>3439</v>
      </c>
      <c r="AL30" s="237" t="s">
        <v>2433</v>
      </c>
      <c r="AM30" s="237" t="s">
        <v>3440</v>
      </c>
      <c r="AN30" s="237" t="s">
        <v>2433</v>
      </c>
      <c r="AO30" s="237" t="s">
        <v>3441</v>
      </c>
      <c r="AP30" s="237" t="s">
        <v>2433</v>
      </c>
      <c r="AQ30" s="237" t="s">
        <v>3442</v>
      </c>
      <c r="AR30" s="237" t="s">
        <v>2433</v>
      </c>
      <c r="AS30" s="237" t="s">
        <v>3443</v>
      </c>
      <c r="AT30" s="237" t="s">
        <v>2433</v>
      </c>
      <c r="AU30" s="237" t="s">
        <v>3444</v>
      </c>
      <c r="AV30" s="237" t="s">
        <v>2433</v>
      </c>
      <c r="AW30" s="237" t="s">
        <v>3445</v>
      </c>
      <c r="AX30" s="237" t="s">
        <v>2433</v>
      </c>
      <c r="AY30" s="237" t="s">
        <v>3446</v>
      </c>
      <c r="AZ30" s="237" t="s">
        <v>3447</v>
      </c>
      <c r="BA30" s="237" t="s">
        <v>2462</v>
      </c>
      <c r="BB30" s="237" t="s">
        <v>3448</v>
      </c>
      <c r="BC30" s="237" t="s">
        <v>2462</v>
      </c>
      <c r="BD30" s="237" t="s">
        <v>2433</v>
      </c>
      <c r="BE30" s="237" t="s">
        <v>3449</v>
      </c>
      <c r="BF30" s="237" t="s">
        <v>3450</v>
      </c>
      <c r="BG30" s="237" t="s">
        <v>3451</v>
      </c>
      <c r="BH30" s="237" t="s">
        <v>3452</v>
      </c>
      <c r="BI30" s="237" t="s">
        <v>3453</v>
      </c>
      <c r="BJ30" s="237" t="s">
        <v>2433</v>
      </c>
      <c r="BK30" s="237" t="s">
        <v>2462</v>
      </c>
      <c r="BL30" s="237" t="s">
        <v>2462</v>
      </c>
      <c r="BM30" s="237" t="s">
        <v>2462</v>
      </c>
      <c r="BN30" s="237" t="s">
        <v>3451</v>
      </c>
      <c r="BO30" s="237" t="s">
        <v>3453</v>
      </c>
      <c r="BP30" s="237" t="s">
        <v>3454</v>
      </c>
      <c r="BQ30" s="237" t="s">
        <v>3455</v>
      </c>
      <c r="BR30" s="237" t="s">
        <v>3456</v>
      </c>
      <c r="BS30" s="237" t="s">
        <v>2462</v>
      </c>
      <c r="BT30" s="237" t="s">
        <v>2462</v>
      </c>
      <c r="BU30" s="237" t="s">
        <v>2462</v>
      </c>
      <c r="BV30" s="237" t="s">
        <v>2433</v>
      </c>
      <c r="BW30" s="237" t="s">
        <v>3456</v>
      </c>
      <c r="BX30" s="237" t="s">
        <v>2462</v>
      </c>
      <c r="BY30" s="237" t="s">
        <v>2433</v>
      </c>
      <c r="BZ30" s="237" t="s">
        <v>2462</v>
      </c>
      <c r="CA30" s="237" t="s">
        <v>2433</v>
      </c>
      <c r="CB30" s="237" t="s">
        <v>2462</v>
      </c>
      <c r="CC30" s="237" t="s">
        <v>2462</v>
      </c>
      <c r="CD30" s="237" t="s">
        <v>2433</v>
      </c>
      <c r="CE30" s="237" t="s">
        <v>2433</v>
      </c>
      <c r="CF30" s="237" t="s">
        <v>2433</v>
      </c>
      <c r="CG30" s="237" t="s">
        <v>2433</v>
      </c>
      <c r="CH30" s="237" t="s">
        <v>2433</v>
      </c>
      <c r="CI30" s="237" t="s">
        <v>2462</v>
      </c>
      <c r="CJ30" s="237" t="s">
        <v>2433</v>
      </c>
      <c r="CK30" s="237" t="s">
        <v>2433</v>
      </c>
      <c r="CL30" s="237" t="s">
        <v>2462</v>
      </c>
      <c r="CM30" s="237" t="s">
        <v>2433</v>
      </c>
      <c r="CN30" s="237" t="s">
        <v>2433</v>
      </c>
      <c r="CO30" s="237" t="s">
        <v>2433</v>
      </c>
      <c r="CP30" s="237" t="s">
        <v>2433</v>
      </c>
      <c r="CQ30" s="237" t="s">
        <v>2433</v>
      </c>
      <c r="CR30" s="237" t="s">
        <v>2462</v>
      </c>
      <c r="CS30" s="237" t="s">
        <v>2462</v>
      </c>
      <c r="CT30" s="237" t="s">
        <v>2433</v>
      </c>
      <c r="CU30" s="237" t="s">
        <v>2433</v>
      </c>
      <c r="CV30" s="237" t="s">
        <v>2433</v>
      </c>
      <c r="CW30" s="237" t="s">
        <v>2433</v>
      </c>
      <c r="CX30" s="237" t="s">
        <v>2462</v>
      </c>
      <c r="CY30" s="237" t="s">
        <v>2433</v>
      </c>
      <c r="CZ30" s="237" t="s">
        <v>2433</v>
      </c>
      <c r="DA30" s="237" t="s">
        <v>2511</v>
      </c>
      <c r="DB30" s="238">
        <v>42762.376400462963</v>
      </c>
      <c r="DC30" s="237" t="s">
        <v>2511</v>
      </c>
      <c r="DD30" s="238">
        <v>42762.376400462963</v>
      </c>
    </row>
    <row r="31" spans="1:108" ht="90" hidden="1" x14ac:dyDescent="0.25">
      <c r="A31" s="236">
        <v>32</v>
      </c>
      <c r="B31" s="237" t="s">
        <v>2432</v>
      </c>
      <c r="C31" s="236">
        <v>5</v>
      </c>
      <c r="D31" s="236" t="b">
        <v>1</v>
      </c>
      <c r="E31" s="237" t="s">
        <v>2433</v>
      </c>
      <c r="F31" s="237" t="s">
        <v>3457</v>
      </c>
      <c r="G31" s="237" t="s">
        <v>3458</v>
      </c>
      <c r="H31" s="237" t="s">
        <v>3459</v>
      </c>
      <c r="I31" s="237" t="s">
        <v>3460</v>
      </c>
      <c r="J31" s="237" t="s">
        <v>2433</v>
      </c>
      <c r="K31" s="237" t="s">
        <v>2433</v>
      </c>
      <c r="L31" s="237" t="s">
        <v>2433</v>
      </c>
      <c r="M31" s="237" t="s">
        <v>2433</v>
      </c>
      <c r="N31" s="237" t="s">
        <v>2433</v>
      </c>
      <c r="O31" s="237" t="s">
        <v>3461</v>
      </c>
      <c r="P31" s="237" t="s">
        <v>2433</v>
      </c>
      <c r="Q31" s="237" t="s">
        <v>3462</v>
      </c>
      <c r="R31" s="237" t="s">
        <v>2433</v>
      </c>
      <c r="S31" s="237" t="s">
        <v>3463</v>
      </c>
      <c r="T31" s="237" t="s">
        <v>2433</v>
      </c>
      <c r="U31" s="237" t="s">
        <v>2462</v>
      </c>
      <c r="V31" s="237" t="s">
        <v>2433</v>
      </c>
      <c r="W31" s="237" t="s">
        <v>3464</v>
      </c>
      <c r="X31" s="237" t="s">
        <v>2433</v>
      </c>
      <c r="Y31" s="237" t="s">
        <v>3465</v>
      </c>
      <c r="Z31" s="237" t="s">
        <v>2433</v>
      </c>
      <c r="AA31" s="237" t="s">
        <v>3466</v>
      </c>
      <c r="AB31" s="237" t="s">
        <v>2433</v>
      </c>
      <c r="AC31" s="237" t="s">
        <v>3467</v>
      </c>
      <c r="AD31" s="237" t="s">
        <v>2433</v>
      </c>
      <c r="AE31" s="237" t="s">
        <v>3468</v>
      </c>
      <c r="AF31" s="237" t="s">
        <v>2433</v>
      </c>
      <c r="AG31" s="237" t="s">
        <v>3469</v>
      </c>
      <c r="AH31" s="237" t="s">
        <v>2433</v>
      </c>
      <c r="AI31" s="237" t="s">
        <v>3470</v>
      </c>
      <c r="AJ31" s="237" t="s">
        <v>2433</v>
      </c>
      <c r="AK31" s="237" t="s">
        <v>3471</v>
      </c>
      <c r="AL31" s="237" t="s">
        <v>2433</v>
      </c>
      <c r="AM31" s="237" t="s">
        <v>2462</v>
      </c>
      <c r="AN31" s="237" t="s">
        <v>3472</v>
      </c>
      <c r="AO31" s="237" t="s">
        <v>3473</v>
      </c>
      <c r="AP31" s="237" t="s">
        <v>2433</v>
      </c>
      <c r="AQ31" s="237" t="s">
        <v>3474</v>
      </c>
      <c r="AR31" s="237" t="s">
        <v>2433</v>
      </c>
      <c r="AS31" s="237" t="s">
        <v>3475</v>
      </c>
      <c r="AT31" s="237" t="s">
        <v>2433</v>
      </c>
      <c r="AU31" s="237" t="s">
        <v>3476</v>
      </c>
      <c r="AV31" s="237" t="s">
        <v>2433</v>
      </c>
      <c r="AW31" s="237" t="s">
        <v>3477</v>
      </c>
      <c r="AX31" s="237" t="s">
        <v>2433</v>
      </c>
      <c r="AY31" s="237" t="s">
        <v>3478</v>
      </c>
      <c r="AZ31" s="237" t="s">
        <v>3479</v>
      </c>
      <c r="BA31" s="237" t="s">
        <v>2462</v>
      </c>
      <c r="BB31" s="237" t="s">
        <v>3480</v>
      </c>
      <c r="BC31" s="237" t="s">
        <v>2462</v>
      </c>
      <c r="BD31" s="237" t="s">
        <v>70</v>
      </c>
      <c r="BE31" s="237" t="s">
        <v>3481</v>
      </c>
      <c r="BF31" s="237" t="s">
        <v>2433</v>
      </c>
      <c r="BG31" s="237" t="s">
        <v>2462</v>
      </c>
      <c r="BH31" s="237" t="s">
        <v>2462</v>
      </c>
      <c r="BI31" s="237" t="s">
        <v>2462</v>
      </c>
      <c r="BJ31" s="237" t="s">
        <v>2433</v>
      </c>
      <c r="BK31" s="237" t="s">
        <v>2462</v>
      </c>
      <c r="BL31" s="237" t="s">
        <v>2462</v>
      </c>
      <c r="BM31" s="237" t="s">
        <v>2462</v>
      </c>
      <c r="BN31" s="237" t="s">
        <v>2462</v>
      </c>
      <c r="BO31" s="237" t="s">
        <v>2462</v>
      </c>
      <c r="BP31" s="237" t="s">
        <v>2433</v>
      </c>
      <c r="BQ31" s="237" t="s">
        <v>2433</v>
      </c>
      <c r="BR31" s="237" t="s">
        <v>3482</v>
      </c>
      <c r="BS31" s="237" t="s">
        <v>3483</v>
      </c>
      <c r="BT31" s="237" t="s">
        <v>2433</v>
      </c>
      <c r="BU31" s="237" t="s">
        <v>2433</v>
      </c>
      <c r="BV31" s="237" t="s">
        <v>2433</v>
      </c>
      <c r="BW31" s="237" t="s">
        <v>3484</v>
      </c>
      <c r="BX31" s="237" t="s">
        <v>2507</v>
      </c>
      <c r="BY31" s="237" t="s">
        <v>3485</v>
      </c>
      <c r="BZ31" s="237" t="s">
        <v>2462</v>
      </c>
      <c r="CA31" s="237" t="s">
        <v>2433</v>
      </c>
      <c r="CB31" s="237" t="s">
        <v>3485</v>
      </c>
      <c r="CC31" s="237" t="s">
        <v>3041</v>
      </c>
      <c r="CD31" s="237" t="s">
        <v>3486</v>
      </c>
      <c r="CE31" s="237" t="s">
        <v>2433</v>
      </c>
      <c r="CF31" s="237" t="s">
        <v>3487</v>
      </c>
      <c r="CG31" s="237" t="s">
        <v>3488</v>
      </c>
      <c r="CH31" s="237" t="s">
        <v>3489</v>
      </c>
      <c r="CI31" s="237" t="s">
        <v>3486</v>
      </c>
      <c r="CJ31" s="237" t="s">
        <v>2462</v>
      </c>
      <c r="CK31" s="237" t="s">
        <v>3490</v>
      </c>
      <c r="CL31" s="237" t="s">
        <v>2462</v>
      </c>
      <c r="CM31" s="237" t="s">
        <v>2433</v>
      </c>
      <c r="CN31" s="237" t="s">
        <v>2433</v>
      </c>
      <c r="CO31" s="237" t="s">
        <v>2433</v>
      </c>
      <c r="CP31" s="237" t="s">
        <v>2433</v>
      </c>
      <c r="CQ31" s="237" t="s">
        <v>2433</v>
      </c>
      <c r="CR31" s="237" t="s">
        <v>2462</v>
      </c>
      <c r="CS31" s="237" t="s">
        <v>2462</v>
      </c>
      <c r="CT31" s="237" t="s">
        <v>2433</v>
      </c>
      <c r="CU31" s="237" t="s">
        <v>2433</v>
      </c>
      <c r="CV31" s="237" t="s">
        <v>2433</v>
      </c>
      <c r="CW31" s="237" t="s">
        <v>2433</v>
      </c>
      <c r="CX31" s="237" t="s">
        <v>2462</v>
      </c>
      <c r="CY31" s="237" t="s">
        <v>2433</v>
      </c>
      <c r="CZ31" s="237" t="s">
        <v>3491</v>
      </c>
      <c r="DA31" s="237" t="s">
        <v>2511</v>
      </c>
      <c r="DB31" s="238">
        <v>42762.394502314812</v>
      </c>
      <c r="DC31" s="237" t="s">
        <v>2511</v>
      </c>
      <c r="DD31" s="238">
        <v>42762.394502314812</v>
      </c>
    </row>
    <row r="32" spans="1:108" ht="45" hidden="1" x14ac:dyDescent="0.25">
      <c r="A32" s="236">
        <v>33</v>
      </c>
      <c r="B32" s="237" t="s">
        <v>2432</v>
      </c>
      <c r="C32" s="236">
        <v>78</v>
      </c>
      <c r="D32" s="236" t="b">
        <v>1</v>
      </c>
      <c r="E32" s="237" t="s">
        <v>2433</v>
      </c>
      <c r="F32" s="237" t="s">
        <v>3492</v>
      </c>
      <c r="G32" s="237" t="s">
        <v>2476</v>
      </c>
      <c r="H32" s="237" t="s">
        <v>3493</v>
      </c>
      <c r="I32" s="237" t="s">
        <v>2745</v>
      </c>
      <c r="J32" s="237" t="s">
        <v>3494</v>
      </c>
      <c r="K32" s="237" t="s">
        <v>3495</v>
      </c>
      <c r="L32" s="237" t="s">
        <v>3496</v>
      </c>
      <c r="M32" s="237" t="s">
        <v>3497</v>
      </c>
      <c r="N32" s="237" t="s">
        <v>3498</v>
      </c>
      <c r="O32" s="237" t="s">
        <v>3499</v>
      </c>
      <c r="P32" s="237" t="s">
        <v>2433</v>
      </c>
      <c r="Q32" s="237" t="s">
        <v>3500</v>
      </c>
      <c r="R32" s="237" t="s">
        <v>2433</v>
      </c>
      <c r="S32" s="237" t="s">
        <v>3501</v>
      </c>
      <c r="T32" s="237" t="s">
        <v>2433</v>
      </c>
      <c r="U32" s="237" t="s">
        <v>2462</v>
      </c>
      <c r="V32" s="237" t="s">
        <v>2433</v>
      </c>
      <c r="W32" s="237" t="s">
        <v>3502</v>
      </c>
      <c r="X32" s="237" t="s">
        <v>2433</v>
      </c>
      <c r="Y32" s="237" t="s">
        <v>3503</v>
      </c>
      <c r="Z32" s="237" t="s">
        <v>2433</v>
      </c>
      <c r="AA32" s="237" t="s">
        <v>3504</v>
      </c>
      <c r="AB32" s="237" t="s">
        <v>2433</v>
      </c>
      <c r="AC32" s="237" t="s">
        <v>3505</v>
      </c>
      <c r="AD32" s="237" t="s">
        <v>2433</v>
      </c>
      <c r="AE32" s="237" t="s">
        <v>3506</v>
      </c>
      <c r="AF32" s="237" t="s">
        <v>2433</v>
      </c>
      <c r="AG32" s="237" t="s">
        <v>3507</v>
      </c>
      <c r="AH32" s="237" t="s">
        <v>2433</v>
      </c>
      <c r="AI32" s="237" t="s">
        <v>3508</v>
      </c>
      <c r="AJ32" s="237" t="s">
        <v>2433</v>
      </c>
      <c r="AK32" s="237" t="s">
        <v>3509</v>
      </c>
      <c r="AL32" s="237" t="s">
        <v>2433</v>
      </c>
      <c r="AM32" s="237" t="s">
        <v>3510</v>
      </c>
      <c r="AN32" s="237" t="s">
        <v>2433</v>
      </c>
      <c r="AO32" s="237" t="s">
        <v>3511</v>
      </c>
      <c r="AP32" s="237" t="s">
        <v>2433</v>
      </c>
      <c r="AQ32" s="237" t="s">
        <v>3512</v>
      </c>
      <c r="AR32" s="237" t="s">
        <v>2433</v>
      </c>
      <c r="AS32" s="237" t="s">
        <v>3513</v>
      </c>
      <c r="AT32" s="237" t="s">
        <v>2433</v>
      </c>
      <c r="AU32" s="237" t="s">
        <v>3514</v>
      </c>
      <c r="AV32" s="237" t="s">
        <v>2433</v>
      </c>
      <c r="AW32" s="237" t="s">
        <v>3515</v>
      </c>
      <c r="AX32" s="237" t="s">
        <v>2433</v>
      </c>
      <c r="AY32" s="237" t="s">
        <v>3516</v>
      </c>
      <c r="AZ32" s="237" t="s">
        <v>3517</v>
      </c>
      <c r="BA32" s="237" t="s">
        <v>3518</v>
      </c>
      <c r="BB32" s="237" t="s">
        <v>3519</v>
      </c>
      <c r="BC32" s="237" t="s">
        <v>2462</v>
      </c>
      <c r="BD32" s="237" t="s">
        <v>70</v>
      </c>
      <c r="BE32" s="237" t="s">
        <v>3520</v>
      </c>
      <c r="BF32" s="237" t="s">
        <v>2433</v>
      </c>
      <c r="BG32" s="237" t="s">
        <v>2462</v>
      </c>
      <c r="BH32" s="237" t="s">
        <v>2462</v>
      </c>
      <c r="BI32" s="237" t="s">
        <v>2462</v>
      </c>
      <c r="BJ32" s="237" t="s">
        <v>2433</v>
      </c>
      <c r="BK32" s="237" t="s">
        <v>2462</v>
      </c>
      <c r="BL32" s="237" t="s">
        <v>2462</v>
      </c>
      <c r="BM32" s="237" t="s">
        <v>2462</v>
      </c>
      <c r="BN32" s="237" t="s">
        <v>2462</v>
      </c>
      <c r="BO32" s="237" t="s">
        <v>2462</v>
      </c>
      <c r="BP32" s="237" t="s">
        <v>2462</v>
      </c>
      <c r="BQ32" s="237" t="s">
        <v>2462</v>
      </c>
      <c r="BR32" s="237" t="s">
        <v>3521</v>
      </c>
      <c r="BS32" s="237" t="s">
        <v>3522</v>
      </c>
      <c r="BT32" s="237" t="s">
        <v>2433</v>
      </c>
      <c r="BU32" s="237" t="s">
        <v>2433</v>
      </c>
      <c r="BV32" s="237" t="s">
        <v>2433</v>
      </c>
      <c r="BW32" s="237" t="s">
        <v>3523</v>
      </c>
      <c r="BX32" s="237" t="s">
        <v>2507</v>
      </c>
      <c r="BY32" s="237" t="s">
        <v>3524</v>
      </c>
      <c r="BZ32" s="237" t="s">
        <v>2702</v>
      </c>
      <c r="CA32" s="237" t="s">
        <v>3525</v>
      </c>
      <c r="CB32" s="237" t="s">
        <v>3526</v>
      </c>
      <c r="CC32" s="237" t="s">
        <v>2467</v>
      </c>
      <c r="CD32" s="237" t="s">
        <v>3527</v>
      </c>
      <c r="CE32" s="237" t="s">
        <v>3528</v>
      </c>
      <c r="CF32" s="237" t="s">
        <v>3529</v>
      </c>
      <c r="CG32" s="237" t="s">
        <v>2433</v>
      </c>
      <c r="CH32" s="237" t="s">
        <v>2433</v>
      </c>
      <c r="CI32" s="237" t="s">
        <v>3527</v>
      </c>
      <c r="CJ32" s="237" t="s">
        <v>2433</v>
      </c>
      <c r="CK32" s="237" t="s">
        <v>2433</v>
      </c>
      <c r="CL32" s="237" t="s">
        <v>2462</v>
      </c>
      <c r="CM32" s="237" t="s">
        <v>2433</v>
      </c>
      <c r="CN32" s="237" t="s">
        <v>2433</v>
      </c>
      <c r="CO32" s="237" t="s">
        <v>2433</v>
      </c>
      <c r="CP32" s="237" t="s">
        <v>2433</v>
      </c>
      <c r="CQ32" s="237" t="s">
        <v>2433</v>
      </c>
      <c r="CR32" s="237" t="s">
        <v>2462</v>
      </c>
      <c r="CS32" s="237" t="s">
        <v>2462</v>
      </c>
      <c r="CT32" s="237" t="s">
        <v>2433</v>
      </c>
      <c r="CU32" s="237" t="s">
        <v>2433</v>
      </c>
      <c r="CV32" s="237" t="s">
        <v>2433</v>
      </c>
      <c r="CW32" s="237" t="s">
        <v>2433</v>
      </c>
      <c r="CX32" s="237" t="s">
        <v>2462</v>
      </c>
      <c r="CY32" s="237" t="s">
        <v>2433</v>
      </c>
      <c r="CZ32" s="237" t="s">
        <v>2433</v>
      </c>
      <c r="DA32" s="237" t="s">
        <v>2470</v>
      </c>
      <c r="DB32" s="238">
        <v>42762.430833333332</v>
      </c>
      <c r="DC32" s="237" t="s">
        <v>2470</v>
      </c>
      <c r="DD32" s="238">
        <v>42762.430833333332</v>
      </c>
    </row>
    <row r="33" spans="1:108" ht="45" hidden="1" x14ac:dyDescent="0.25">
      <c r="A33" s="236">
        <v>34</v>
      </c>
      <c r="B33" s="237" t="s">
        <v>2432</v>
      </c>
      <c r="C33" s="236">
        <v>34</v>
      </c>
      <c r="D33" s="236" t="b">
        <v>1</v>
      </c>
      <c r="E33" s="237" t="s">
        <v>2433</v>
      </c>
      <c r="F33" s="237" t="s">
        <v>3530</v>
      </c>
      <c r="G33" s="237" t="s">
        <v>2673</v>
      </c>
      <c r="H33" s="237" t="s">
        <v>3531</v>
      </c>
      <c r="I33" s="237" t="s">
        <v>3460</v>
      </c>
      <c r="J33" s="237" t="s">
        <v>3532</v>
      </c>
      <c r="K33" s="237" t="s">
        <v>3533</v>
      </c>
      <c r="L33" s="237" t="s">
        <v>3534</v>
      </c>
      <c r="M33" s="237" t="s">
        <v>3535</v>
      </c>
      <c r="N33" s="237" t="s">
        <v>3536</v>
      </c>
      <c r="O33" s="237" t="s">
        <v>3537</v>
      </c>
      <c r="P33" s="237" t="s">
        <v>2433</v>
      </c>
      <c r="Q33" s="237" t="s">
        <v>3538</v>
      </c>
      <c r="R33" s="237" t="s">
        <v>2433</v>
      </c>
      <c r="S33" s="237" t="s">
        <v>3539</v>
      </c>
      <c r="T33" s="237" t="s">
        <v>2433</v>
      </c>
      <c r="U33" s="237" t="s">
        <v>3540</v>
      </c>
      <c r="V33" s="237" t="s">
        <v>2433</v>
      </c>
      <c r="W33" s="237" t="s">
        <v>3541</v>
      </c>
      <c r="X33" s="237" t="s">
        <v>2433</v>
      </c>
      <c r="Y33" s="237" t="s">
        <v>3542</v>
      </c>
      <c r="Z33" s="237" t="s">
        <v>2433</v>
      </c>
      <c r="AA33" s="237" t="s">
        <v>3543</v>
      </c>
      <c r="AB33" s="237" t="s">
        <v>2433</v>
      </c>
      <c r="AC33" s="237" t="s">
        <v>3540</v>
      </c>
      <c r="AD33" s="237" t="s">
        <v>2433</v>
      </c>
      <c r="AE33" s="237" t="s">
        <v>3544</v>
      </c>
      <c r="AF33" s="237" t="s">
        <v>2433</v>
      </c>
      <c r="AG33" s="237" t="s">
        <v>3545</v>
      </c>
      <c r="AH33" s="237" t="s">
        <v>2433</v>
      </c>
      <c r="AI33" s="237" t="s">
        <v>3546</v>
      </c>
      <c r="AJ33" s="237" t="s">
        <v>2433</v>
      </c>
      <c r="AK33" s="237" t="s">
        <v>3547</v>
      </c>
      <c r="AL33" s="237" t="s">
        <v>2433</v>
      </c>
      <c r="AM33" s="237" t="s">
        <v>3548</v>
      </c>
      <c r="AN33" s="237" t="s">
        <v>2433</v>
      </c>
      <c r="AO33" s="237" t="s">
        <v>3549</v>
      </c>
      <c r="AP33" s="237" t="s">
        <v>2433</v>
      </c>
      <c r="AQ33" s="237" t="s">
        <v>3550</v>
      </c>
      <c r="AR33" s="237" t="s">
        <v>2433</v>
      </c>
      <c r="AS33" s="237" t="s">
        <v>3551</v>
      </c>
      <c r="AT33" s="237" t="s">
        <v>2433</v>
      </c>
      <c r="AU33" s="237" t="s">
        <v>3552</v>
      </c>
      <c r="AV33" s="237" t="s">
        <v>2433</v>
      </c>
      <c r="AW33" s="237" t="s">
        <v>3553</v>
      </c>
      <c r="AX33" s="237" t="s">
        <v>2433</v>
      </c>
      <c r="AY33" s="237" t="s">
        <v>3554</v>
      </c>
      <c r="AZ33" s="237" t="s">
        <v>3555</v>
      </c>
      <c r="BA33" s="237" t="s">
        <v>3556</v>
      </c>
      <c r="BB33" s="237" t="s">
        <v>3557</v>
      </c>
      <c r="BC33" s="237" t="s">
        <v>2462</v>
      </c>
      <c r="BD33" s="237" t="s">
        <v>70</v>
      </c>
      <c r="BE33" s="237" t="s">
        <v>3558</v>
      </c>
      <c r="BF33" s="237" t="s">
        <v>2433</v>
      </c>
      <c r="BG33" s="237" t="s">
        <v>2462</v>
      </c>
      <c r="BH33" s="237" t="s">
        <v>2462</v>
      </c>
      <c r="BI33" s="237" t="s">
        <v>2462</v>
      </c>
      <c r="BJ33" s="237" t="s">
        <v>2433</v>
      </c>
      <c r="BK33" s="237" t="s">
        <v>2462</v>
      </c>
      <c r="BL33" s="237" t="s">
        <v>2462</v>
      </c>
      <c r="BM33" s="237" t="s">
        <v>2462</v>
      </c>
      <c r="BN33" s="237" t="s">
        <v>2462</v>
      </c>
      <c r="BO33" s="237" t="s">
        <v>2462</v>
      </c>
      <c r="BP33" s="237" t="s">
        <v>2433</v>
      </c>
      <c r="BQ33" s="237" t="s">
        <v>2433</v>
      </c>
      <c r="BR33" s="237" t="s">
        <v>3559</v>
      </c>
      <c r="BS33" s="237" t="s">
        <v>3560</v>
      </c>
      <c r="BT33" s="237" t="s">
        <v>2433</v>
      </c>
      <c r="BU33" s="237" t="s">
        <v>2433</v>
      </c>
      <c r="BV33" s="237" t="s">
        <v>2433</v>
      </c>
      <c r="BW33" s="237" t="s">
        <v>3561</v>
      </c>
      <c r="BX33" s="237" t="s">
        <v>2507</v>
      </c>
      <c r="BY33" s="237" t="s">
        <v>3562</v>
      </c>
      <c r="BZ33" s="237" t="s">
        <v>2702</v>
      </c>
      <c r="CA33" s="237" t="s">
        <v>3563</v>
      </c>
      <c r="CB33" s="237" t="s">
        <v>3564</v>
      </c>
      <c r="CC33" s="237" t="s">
        <v>2467</v>
      </c>
      <c r="CD33" s="237" t="s">
        <v>3565</v>
      </c>
      <c r="CE33" s="237" t="s">
        <v>3565</v>
      </c>
      <c r="CF33" s="237" t="s">
        <v>2433</v>
      </c>
      <c r="CG33" s="237" t="s">
        <v>2433</v>
      </c>
      <c r="CH33" s="237" t="s">
        <v>2433</v>
      </c>
      <c r="CI33" s="237" t="s">
        <v>3565</v>
      </c>
      <c r="CJ33" s="237" t="s">
        <v>2433</v>
      </c>
      <c r="CK33" s="237" t="s">
        <v>2433</v>
      </c>
      <c r="CL33" s="237" t="s">
        <v>2462</v>
      </c>
      <c r="CM33" s="237" t="s">
        <v>2433</v>
      </c>
      <c r="CN33" s="237" t="s">
        <v>2433</v>
      </c>
      <c r="CO33" s="237" t="s">
        <v>2433</v>
      </c>
      <c r="CP33" s="237" t="s">
        <v>2433</v>
      </c>
      <c r="CQ33" s="237" t="s">
        <v>2433</v>
      </c>
      <c r="CR33" s="237" t="s">
        <v>2462</v>
      </c>
      <c r="CS33" s="237" t="s">
        <v>2462</v>
      </c>
      <c r="CT33" s="237" t="s">
        <v>2433</v>
      </c>
      <c r="CU33" s="237" t="s">
        <v>2433</v>
      </c>
      <c r="CV33" s="237" t="s">
        <v>2433</v>
      </c>
      <c r="CW33" s="237" t="s">
        <v>2433</v>
      </c>
      <c r="CX33" s="237" t="s">
        <v>2462</v>
      </c>
      <c r="CY33" s="237" t="s">
        <v>2433</v>
      </c>
      <c r="CZ33" s="237" t="s">
        <v>2433</v>
      </c>
      <c r="DA33" s="237" t="s">
        <v>2511</v>
      </c>
      <c r="DB33" s="238">
        <v>42762.589375000003</v>
      </c>
      <c r="DC33" s="237" t="s">
        <v>2511</v>
      </c>
      <c r="DD33" s="238">
        <v>42762.589375000003</v>
      </c>
    </row>
    <row r="34" spans="1:108" ht="60" hidden="1" x14ac:dyDescent="0.25">
      <c r="A34" s="236">
        <v>35</v>
      </c>
      <c r="B34" s="237" t="s">
        <v>2432</v>
      </c>
      <c r="C34" s="236">
        <v>89</v>
      </c>
      <c r="D34" s="236" t="b">
        <v>1</v>
      </c>
      <c r="E34" s="237" t="s">
        <v>2850</v>
      </c>
      <c r="F34" s="237" t="s">
        <v>3566</v>
      </c>
      <c r="G34" s="237" t="s">
        <v>3567</v>
      </c>
      <c r="H34" s="237" t="s">
        <v>3568</v>
      </c>
      <c r="I34" s="237" t="s">
        <v>2433</v>
      </c>
      <c r="J34" s="237" t="s">
        <v>3569</v>
      </c>
      <c r="K34" s="237" t="s">
        <v>2743</v>
      </c>
      <c r="L34" s="237" t="s">
        <v>3570</v>
      </c>
      <c r="M34" s="237" t="s">
        <v>3571</v>
      </c>
      <c r="N34" s="237" t="s">
        <v>2433</v>
      </c>
      <c r="O34" s="237" t="s">
        <v>3572</v>
      </c>
      <c r="P34" s="237" t="s">
        <v>3573</v>
      </c>
      <c r="Q34" s="237" t="s">
        <v>3574</v>
      </c>
      <c r="R34" s="237" t="s">
        <v>3575</v>
      </c>
      <c r="S34" s="237" t="s">
        <v>3576</v>
      </c>
      <c r="T34" s="237" t="s">
        <v>3575</v>
      </c>
      <c r="U34" s="237" t="s">
        <v>3577</v>
      </c>
      <c r="V34" s="237" t="s">
        <v>3575</v>
      </c>
      <c r="W34" s="237" t="s">
        <v>3578</v>
      </c>
      <c r="X34" s="237" t="s">
        <v>2433</v>
      </c>
      <c r="Y34" s="237" t="s">
        <v>3579</v>
      </c>
      <c r="Z34" s="237" t="s">
        <v>2433</v>
      </c>
      <c r="AA34" s="237" t="s">
        <v>3580</v>
      </c>
      <c r="AB34" s="237" t="s">
        <v>2433</v>
      </c>
      <c r="AC34" s="237" t="s">
        <v>3581</v>
      </c>
      <c r="AD34" s="237" t="s">
        <v>3575</v>
      </c>
      <c r="AE34" s="237" t="s">
        <v>3582</v>
      </c>
      <c r="AF34" s="237" t="s">
        <v>2433</v>
      </c>
      <c r="AG34" s="237" t="s">
        <v>3583</v>
      </c>
      <c r="AH34" s="237" t="s">
        <v>2433</v>
      </c>
      <c r="AI34" s="237" t="s">
        <v>3584</v>
      </c>
      <c r="AJ34" s="237" t="s">
        <v>3585</v>
      </c>
      <c r="AK34" s="237" t="s">
        <v>3586</v>
      </c>
      <c r="AL34" s="237" t="s">
        <v>3587</v>
      </c>
      <c r="AM34" s="237" t="s">
        <v>2462</v>
      </c>
      <c r="AN34" s="237" t="s">
        <v>2433</v>
      </c>
      <c r="AO34" s="237" t="s">
        <v>3588</v>
      </c>
      <c r="AP34" s="237" t="s">
        <v>2433</v>
      </c>
      <c r="AQ34" s="237" t="s">
        <v>3589</v>
      </c>
      <c r="AR34" s="237" t="s">
        <v>2433</v>
      </c>
      <c r="AS34" s="237" t="s">
        <v>3590</v>
      </c>
      <c r="AT34" s="237" t="s">
        <v>2433</v>
      </c>
      <c r="AU34" s="237" t="s">
        <v>3591</v>
      </c>
      <c r="AV34" s="237" t="s">
        <v>2433</v>
      </c>
      <c r="AW34" s="237" t="s">
        <v>3592</v>
      </c>
      <c r="AX34" s="237" t="s">
        <v>2433</v>
      </c>
      <c r="AY34" s="237" t="s">
        <v>3153</v>
      </c>
      <c r="AZ34" s="237" t="s">
        <v>3593</v>
      </c>
      <c r="BA34" s="237" t="s">
        <v>3594</v>
      </c>
      <c r="BB34" s="237" t="s">
        <v>3595</v>
      </c>
      <c r="BC34" s="237" t="s">
        <v>2462</v>
      </c>
      <c r="BD34" s="237" t="s">
        <v>70</v>
      </c>
      <c r="BE34" s="237" t="s">
        <v>3596</v>
      </c>
      <c r="BF34" s="237" t="s">
        <v>2433</v>
      </c>
      <c r="BG34" s="237" t="s">
        <v>2462</v>
      </c>
      <c r="BH34" s="237" t="s">
        <v>2462</v>
      </c>
      <c r="BI34" s="237" t="s">
        <v>2462</v>
      </c>
      <c r="BJ34" s="237" t="s">
        <v>2433</v>
      </c>
      <c r="BK34" s="237" t="s">
        <v>2462</v>
      </c>
      <c r="BL34" s="237" t="s">
        <v>2462</v>
      </c>
      <c r="BM34" s="237" t="s">
        <v>2462</v>
      </c>
      <c r="BN34" s="237" t="s">
        <v>2462</v>
      </c>
      <c r="BO34" s="237" t="s">
        <v>2462</v>
      </c>
      <c r="BP34" s="237" t="s">
        <v>3597</v>
      </c>
      <c r="BQ34" s="237" t="s">
        <v>3598</v>
      </c>
      <c r="BR34" s="237" t="s">
        <v>3599</v>
      </c>
      <c r="BS34" s="237" t="s">
        <v>3600</v>
      </c>
      <c r="BT34" s="237" t="s">
        <v>2433</v>
      </c>
      <c r="BU34" s="237" t="s">
        <v>2433</v>
      </c>
      <c r="BV34" s="237" t="s">
        <v>2433</v>
      </c>
      <c r="BW34" s="237" t="s">
        <v>3601</v>
      </c>
      <c r="BX34" s="237" t="s">
        <v>2507</v>
      </c>
      <c r="BY34" s="237" t="s">
        <v>3602</v>
      </c>
      <c r="BZ34" s="237" t="s">
        <v>2462</v>
      </c>
      <c r="CA34" s="237" t="s">
        <v>2433</v>
      </c>
      <c r="CB34" s="237" t="s">
        <v>3602</v>
      </c>
      <c r="CC34" s="237" t="s">
        <v>2705</v>
      </c>
      <c r="CD34" s="237" t="s">
        <v>3603</v>
      </c>
      <c r="CE34" s="237" t="s">
        <v>2433</v>
      </c>
      <c r="CF34" s="237" t="s">
        <v>2433</v>
      </c>
      <c r="CG34" s="237" t="s">
        <v>3604</v>
      </c>
      <c r="CH34" s="237" t="s">
        <v>3605</v>
      </c>
      <c r="CI34" s="237" t="s">
        <v>3604</v>
      </c>
      <c r="CJ34" s="237" t="s">
        <v>2433</v>
      </c>
      <c r="CK34" s="237" t="s">
        <v>2433</v>
      </c>
      <c r="CL34" s="237" t="s">
        <v>2462</v>
      </c>
      <c r="CM34" s="237" t="s">
        <v>2433</v>
      </c>
      <c r="CN34" s="237" t="s">
        <v>2433</v>
      </c>
      <c r="CO34" s="237" t="s">
        <v>2433</v>
      </c>
      <c r="CP34" s="237" t="s">
        <v>2433</v>
      </c>
      <c r="CQ34" s="237" t="s">
        <v>2433</v>
      </c>
      <c r="CR34" s="237" t="s">
        <v>2462</v>
      </c>
      <c r="CS34" s="237" t="s">
        <v>2462</v>
      </c>
      <c r="CT34" s="237" t="s">
        <v>2433</v>
      </c>
      <c r="CU34" s="237" t="s">
        <v>2433</v>
      </c>
      <c r="CV34" s="237" t="s">
        <v>2433</v>
      </c>
      <c r="CW34" s="237" t="s">
        <v>2433</v>
      </c>
      <c r="CX34" s="237" t="s">
        <v>2462</v>
      </c>
      <c r="CY34" s="237" t="s">
        <v>2433</v>
      </c>
      <c r="CZ34" s="237" t="s">
        <v>3606</v>
      </c>
      <c r="DA34" s="237" t="s">
        <v>2511</v>
      </c>
      <c r="DB34" s="238">
        <v>42762.675057870372</v>
      </c>
      <c r="DC34" s="237" t="s">
        <v>2511</v>
      </c>
      <c r="DD34" s="238">
        <v>42762.675057870372</v>
      </c>
    </row>
    <row r="35" spans="1:108" ht="45" hidden="1" x14ac:dyDescent="0.25">
      <c r="A35" s="236">
        <v>36</v>
      </c>
      <c r="B35" s="237" t="s">
        <v>2432</v>
      </c>
      <c r="C35" s="236">
        <v>11</v>
      </c>
      <c r="D35" s="236" t="b">
        <v>1</v>
      </c>
      <c r="E35" s="237" t="s">
        <v>2433</v>
      </c>
      <c r="F35" s="237" t="s">
        <v>3607</v>
      </c>
      <c r="G35" s="237" t="s">
        <v>3608</v>
      </c>
      <c r="H35" s="237" t="s">
        <v>3609</v>
      </c>
      <c r="I35" s="237" t="s">
        <v>3460</v>
      </c>
      <c r="J35" s="237" t="s">
        <v>2433</v>
      </c>
      <c r="K35" s="237" t="s">
        <v>2433</v>
      </c>
      <c r="L35" s="237" t="s">
        <v>2433</v>
      </c>
      <c r="M35" s="237" t="s">
        <v>2433</v>
      </c>
      <c r="N35" s="237" t="s">
        <v>2433</v>
      </c>
      <c r="O35" s="237" t="s">
        <v>3610</v>
      </c>
      <c r="P35" s="237" t="s">
        <v>2433</v>
      </c>
      <c r="Q35" s="237" t="s">
        <v>3611</v>
      </c>
      <c r="R35" s="237" t="s">
        <v>2433</v>
      </c>
      <c r="S35" s="237" t="s">
        <v>2462</v>
      </c>
      <c r="T35" s="237" t="s">
        <v>2433</v>
      </c>
      <c r="U35" s="237" t="s">
        <v>2462</v>
      </c>
      <c r="V35" s="237" t="s">
        <v>2433</v>
      </c>
      <c r="W35" s="237" t="s">
        <v>3612</v>
      </c>
      <c r="X35" s="237" t="s">
        <v>2433</v>
      </c>
      <c r="Y35" s="237" t="s">
        <v>3613</v>
      </c>
      <c r="Z35" s="237" t="s">
        <v>2433</v>
      </c>
      <c r="AA35" s="237" t="s">
        <v>3614</v>
      </c>
      <c r="AB35" s="237" t="s">
        <v>2433</v>
      </c>
      <c r="AC35" s="237" t="s">
        <v>3615</v>
      </c>
      <c r="AD35" s="237" t="s">
        <v>2433</v>
      </c>
      <c r="AE35" s="237" t="s">
        <v>3616</v>
      </c>
      <c r="AF35" s="237" t="s">
        <v>2433</v>
      </c>
      <c r="AG35" s="237" t="s">
        <v>3617</v>
      </c>
      <c r="AH35" s="237" t="s">
        <v>2433</v>
      </c>
      <c r="AI35" s="237" t="s">
        <v>3618</v>
      </c>
      <c r="AJ35" s="237" t="s">
        <v>2433</v>
      </c>
      <c r="AK35" s="237" t="s">
        <v>3619</v>
      </c>
      <c r="AL35" s="237" t="s">
        <v>2433</v>
      </c>
      <c r="AM35" s="237" t="s">
        <v>3620</v>
      </c>
      <c r="AN35" s="237" t="s">
        <v>2433</v>
      </c>
      <c r="AO35" s="237" t="s">
        <v>3621</v>
      </c>
      <c r="AP35" s="237" t="s">
        <v>2433</v>
      </c>
      <c r="AQ35" s="237" t="s">
        <v>3622</v>
      </c>
      <c r="AR35" s="237" t="s">
        <v>2433</v>
      </c>
      <c r="AS35" s="237" t="s">
        <v>3623</v>
      </c>
      <c r="AT35" s="237" t="s">
        <v>2433</v>
      </c>
      <c r="AU35" s="237" t="s">
        <v>3624</v>
      </c>
      <c r="AV35" s="237" t="s">
        <v>2433</v>
      </c>
      <c r="AW35" s="237" t="s">
        <v>3625</v>
      </c>
      <c r="AX35" s="237" t="s">
        <v>2433</v>
      </c>
      <c r="AY35" s="237" t="s">
        <v>3626</v>
      </c>
      <c r="AZ35" s="237" t="s">
        <v>3627</v>
      </c>
      <c r="BA35" s="237" t="s">
        <v>3628</v>
      </c>
      <c r="BB35" s="237" t="s">
        <v>3629</v>
      </c>
      <c r="BC35" s="237" t="s">
        <v>2462</v>
      </c>
      <c r="BD35" s="237" t="s">
        <v>70</v>
      </c>
      <c r="BE35" s="237" t="s">
        <v>3630</v>
      </c>
      <c r="BF35" s="237" t="s">
        <v>2433</v>
      </c>
      <c r="BG35" s="237" t="s">
        <v>2462</v>
      </c>
      <c r="BH35" s="237" t="s">
        <v>2462</v>
      </c>
      <c r="BI35" s="237" t="s">
        <v>2462</v>
      </c>
      <c r="BJ35" s="237" t="s">
        <v>2433</v>
      </c>
      <c r="BK35" s="237" t="s">
        <v>2462</v>
      </c>
      <c r="BL35" s="237" t="s">
        <v>2462</v>
      </c>
      <c r="BM35" s="237" t="s">
        <v>2462</v>
      </c>
      <c r="BN35" s="237" t="s">
        <v>2462</v>
      </c>
      <c r="BO35" s="237" t="s">
        <v>2462</v>
      </c>
      <c r="BP35" s="237" t="s">
        <v>3631</v>
      </c>
      <c r="BQ35" s="237" t="s">
        <v>3632</v>
      </c>
      <c r="BR35" s="237" t="s">
        <v>2433</v>
      </c>
      <c r="BS35" s="237" t="s">
        <v>3633</v>
      </c>
      <c r="BT35" s="237" t="s">
        <v>2433</v>
      </c>
      <c r="BU35" s="237" t="s">
        <v>2433</v>
      </c>
      <c r="BV35" s="237" t="s">
        <v>2433</v>
      </c>
      <c r="BW35" s="237" t="s">
        <v>3633</v>
      </c>
      <c r="BX35" s="237" t="s">
        <v>2507</v>
      </c>
      <c r="BY35" s="237" t="s">
        <v>3634</v>
      </c>
      <c r="BZ35" s="237" t="s">
        <v>2702</v>
      </c>
      <c r="CA35" s="237" t="s">
        <v>3635</v>
      </c>
      <c r="CB35" s="237" t="s">
        <v>3636</v>
      </c>
      <c r="CC35" s="237" t="s">
        <v>2462</v>
      </c>
      <c r="CD35" s="237" t="s">
        <v>2433</v>
      </c>
      <c r="CE35" s="237" t="s">
        <v>2433</v>
      </c>
      <c r="CF35" s="237" t="s">
        <v>2433</v>
      </c>
      <c r="CG35" s="237" t="s">
        <v>2433</v>
      </c>
      <c r="CH35" s="237" t="s">
        <v>2433</v>
      </c>
      <c r="CI35" s="237" t="s">
        <v>2462</v>
      </c>
      <c r="CJ35" s="237" t="s">
        <v>2433</v>
      </c>
      <c r="CK35" s="237" t="s">
        <v>2433</v>
      </c>
      <c r="CL35" s="237" t="s">
        <v>2462</v>
      </c>
      <c r="CM35" s="237" t="s">
        <v>2433</v>
      </c>
      <c r="CN35" s="237" t="s">
        <v>2433</v>
      </c>
      <c r="CO35" s="237" t="s">
        <v>2433</v>
      </c>
      <c r="CP35" s="237" t="s">
        <v>2433</v>
      </c>
      <c r="CQ35" s="237" t="s">
        <v>2433</v>
      </c>
      <c r="CR35" s="237" t="s">
        <v>2462</v>
      </c>
      <c r="CS35" s="237" t="s">
        <v>2462</v>
      </c>
      <c r="CT35" s="237" t="s">
        <v>2433</v>
      </c>
      <c r="CU35" s="237" t="s">
        <v>2433</v>
      </c>
      <c r="CV35" s="237" t="s">
        <v>2433</v>
      </c>
      <c r="CW35" s="237" t="s">
        <v>2433</v>
      </c>
      <c r="CX35" s="237" t="s">
        <v>2462</v>
      </c>
      <c r="CY35" s="237" t="s">
        <v>2433</v>
      </c>
      <c r="CZ35" s="237" t="s">
        <v>2433</v>
      </c>
      <c r="DA35" s="237" t="s">
        <v>2511</v>
      </c>
      <c r="DB35" s="238">
        <v>42765.495810185188</v>
      </c>
      <c r="DC35" s="237" t="s">
        <v>2511</v>
      </c>
      <c r="DD35" s="238">
        <v>42765.495810185188</v>
      </c>
    </row>
    <row r="36" spans="1:108" ht="45" hidden="1" x14ac:dyDescent="0.25">
      <c r="A36" s="236">
        <v>37</v>
      </c>
      <c r="B36" s="237" t="s">
        <v>2432</v>
      </c>
      <c r="C36" s="236">
        <v>75</v>
      </c>
      <c r="D36" s="236" t="b">
        <v>1</v>
      </c>
      <c r="E36" s="237" t="s">
        <v>3637</v>
      </c>
      <c r="F36" s="237" t="s">
        <v>3638</v>
      </c>
      <c r="G36" s="237" t="s">
        <v>2476</v>
      </c>
      <c r="H36" s="237" t="s">
        <v>3639</v>
      </c>
      <c r="I36" s="237" t="s">
        <v>3640</v>
      </c>
      <c r="J36" s="237" t="s">
        <v>3641</v>
      </c>
      <c r="K36" s="237" t="s">
        <v>3642</v>
      </c>
      <c r="L36" s="237" t="s">
        <v>3643</v>
      </c>
      <c r="M36" s="237" t="s">
        <v>3644</v>
      </c>
      <c r="N36" s="237" t="s">
        <v>3645</v>
      </c>
      <c r="O36" s="237" t="s">
        <v>3646</v>
      </c>
      <c r="P36" s="237" t="s">
        <v>2433</v>
      </c>
      <c r="Q36" s="237" t="s">
        <v>3647</v>
      </c>
      <c r="R36" s="237" t="s">
        <v>2433</v>
      </c>
      <c r="S36" s="237" t="s">
        <v>3648</v>
      </c>
      <c r="T36" s="237" t="s">
        <v>2433</v>
      </c>
      <c r="U36" s="237" t="s">
        <v>3649</v>
      </c>
      <c r="V36" s="237" t="s">
        <v>2433</v>
      </c>
      <c r="W36" s="237" t="s">
        <v>3650</v>
      </c>
      <c r="X36" s="237" t="s">
        <v>2433</v>
      </c>
      <c r="Y36" s="237" t="s">
        <v>3651</v>
      </c>
      <c r="Z36" s="237" t="s">
        <v>2433</v>
      </c>
      <c r="AA36" s="237" t="s">
        <v>3652</v>
      </c>
      <c r="AB36" s="237" t="s">
        <v>2433</v>
      </c>
      <c r="AC36" s="237" t="s">
        <v>3653</v>
      </c>
      <c r="AD36" s="237" t="s">
        <v>2433</v>
      </c>
      <c r="AE36" s="237" t="s">
        <v>3654</v>
      </c>
      <c r="AF36" s="237" t="s">
        <v>2433</v>
      </c>
      <c r="AG36" s="237" t="s">
        <v>3655</v>
      </c>
      <c r="AH36" s="237" t="s">
        <v>2433</v>
      </c>
      <c r="AI36" s="237" t="s">
        <v>3656</v>
      </c>
      <c r="AJ36" s="237" t="s">
        <v>2433</v>
      </c>
      <c r="AK36" s="237" t="s">
        <v>3657</v>
      </c>
      <c r="AL36" s="237" t="s">
        <v>2433</v>
      </c>
      <c r="AM36" s="237" t="s">
        <v>3658</v>
      </c>
      <c r="AN36" s="237" t="s">
        <v>2433</v>
      </c>
      <c r="AO36" s="237" t="s">
        <v>3659</v>
      </c>
      <c r="AP36" s="237" t="s">
        <v>2433</v>
      </c>
      <c r="AQ36" s="237" t="s">
        <v>3660</v>
      </c>
      <c r="AR36" s="237" t="s">
        <v>2433</v>
      </c>
      <c r="AS36" s="237" t="s">
        <v>3661</v>
      </c>
      <c r="AT36" s="237" t="s">
        <v>2433</v>
      </c>
      <c r="AU36" s="237" t="s">
        <v>3662</v>
      </c>
      <c r="AV36" s="237" t="s">
        <v>2433</v>
      </c>
      <c r="AW36" s="237" t="s">
        <v>3663</v>
      </c>
      <c r="AX36" s="237" t="s">
        <v>2433</v>
      </c>
      <c r="AY36" s="237" t="s">
        <v>3664</v>
      </c>
      <c r="AZ36" s="237" t="s">
        <v>3665</v>
      </c>
      <c r="BA36" s="237" t="s">
        <v>3666</v>
      </c>
      <c r="BB36" s="237" t="s">
        <v>3667</v>
      </c>
      <c r="BC36" s="237" t="s">
        <v>3668</v>
      </c>
      <c r="BD36" s="237" t="s">
        <v>2433</v>
      </c>
      <c r="BE36" s="237" t="s">
        <v>3669</v>
      </c>
      <c r="BF36" s="237" t="s">
        <v>3670</v>
      </c>
      <c r="BG36" s="237" t="s">
        <v>2462</v>
      </c>
      <c r="BH36" s="237" t="s">
        <v>2462</v>
      </c>
      <c r="BI36" s="237" t="s">
        <v>2462</v>
      </c>
      <c r="BJ36" s="237" t="s">
        <v>2433</v>
      </c>
      <c r="BK36" s="237" t="s">
        <v>2462</v>
      </c>
      <c r="BL36" s="237" t="s">
        <v>2462</v>
      </c>
      <c r="BM36" s="237" t="s">
        <v>2462</v>
      </c>
      <c r="BN36" s="237" t="s">
        <v>2462</v>
      </c>
      <c r="BO36" s="237" t="s">
        <v>2462</v>
      </c>
      <c r="BP36" s="237" t="s">
        <v>3671</v>
      </c>
      <c r="BQ36" s="237" t="s">
        <v>3672</v>
      </c>
      <c r="BR36" s="237" t="s">
        <v>2433</v>
      </c>
      <c r="BS36" s="237" t="s">
        <v>3673</v>
      </c>
      <c r="BT36" s="237" t="s">
        <v>3674</v>
      </c>
      <c r="BU36" s="237" t="s">
        <v>2433</v>
      </c>
      <c r="BV36" s="237" t="s">
        <v>2433</v>
      </c>
      <c r="BW36" s="237" t="s">
        <v>3675</v>
      </c>
      <c r="BX36" s="237" t="s">
        <v>2507</v>
      </c>
      <c r="BY36" s="237" t="s">
        <v>3676</v>
      </c>
      <c r="BZ36" s="237" t="s">
        <v>2702</v>
      </c>
      <c r="CA36" s="237" t="s">
        <v>3677</v>
      </c>
      <c r="CB36" s="237" t="s">
        <v>3678</v>
      </c>
      <c r="CC36" s="237" t="s">
        <v>2705</v>
      </c>
      <c r="CD36" s="237" t="s">
        <v>3679</v>
      </c>
      <c r="CE36" s="237" t="s">
        <v>2433</v>
      </c>
      <c r="CF36" s="237" t="s">
        <v>2433</v>
      </c>
      <c r="CG36" s="237" t="s">
        <v>3679</v>
      </c>
      <c r="CH36" s="237" t="s">
        <v>2433</v>
      </c>
      <c r="CI36" s="237" t="s">
        <v>3679</v>
      </c>
      <c r="CJ36" s="237" t="s">
        <v>2433</v>
      </c>
      <c r="CK36" s="237" t="s">
        <v>2433</v>
      </c>
      <c r="CL36" s="237" t="s">
        <v>3041</v>
      </c>
      <c r="CM36" s="237" t="s">
        <v>3680</v>
      </c>
      <c r="CN36" s="237" t="s">
        <v>3680</v>
      </c>
      <c r="CO36" s="237" t="s">
        <v>2433</v>
      </c>
      <c r="CP36" s="237" t="s">
        <v>2433</v>
      </c>
      <c r="CQ36" s="237" t="s">
        <v>2433</v>
      </c>
      <c r="CR36" s="237" t="s">
        <v>3680</v>
      </c>
      <c r="CS36" s="237" t="s">
        <v>2462</v>
      </c>
      <c r="CT36" s="237" t="s">
        <v>2433</v>
      </c>
      <c r="CU36" s="237" t="s">
        <v>2433</v>
      </c>
      <c r="CV36" s="237" t="s">
        <v>2433</v>
      </c>
      <c r="CW36" s="237" t="s">
        <v>2433</v>
      </c>
      <c r="CX36" s="237" t="s">
        <v>2462</v>
      </c>
      <c r="CY36" s="237" t="s">
        <v>2433</v>
      </c>
      <c r="CZ36" s="237" t="s">
        <v>2433</v>
      </c>
      <c r="DA36" s="237" t="s">
        <v>2470</v>
      </c>
      <c r="DB36" s="238">
        <v>42765.602118055554</v>
      </c>
      <c r="DC36" s="237" t="s">
        <v>2470</v>
      </c>
      <c r="DD36" s="238">
        <v>42765.602118055554</v>
      </c>
    </row>
    <row r="37" spans="1:108" ht="30" hidden="1" x14ac:dyDescent="0.25">
      <c r="A37" s="236">
        <v>38</v>
      </c>
      <c r="B37" s="237" t="s">
        <v>2432</v>
      </c>
      <c r="C37" s="236">
        <v>16</v>
      </c>
      <c r="D37" s="236" t="b">
        <v>1</v>
      </c>
      <c r="E37" s="237" t="s">
        <v>2433</v>
      </c>
      <c r="F37" s="237" t="s">
        <v>3681</v>
      </c>
      <c r="G37" s="237" t="s">
        <v>2476</v>
      </c>
      <c r="H37" s="237" t="s">
        <v>3682</v>
      </c>
      <c r="I37" s="237" t="s">
        <v>2811</v>
      </c>
      <c r="J37" s="237" t="s">
        <v>3681</v>
      </c>
      <c r="K37" s="237" t="s">
        <v>2476</v>
      </c>
      <c r="L37" s="237" t="s">
        <v>3682</v>
      </c>
      <c r="M37" s="237" t="s">
        <v>3683</v>
      </c>
      <c r="N37" s="237" t="s">
        <v>3684</v>
      </c>
      <c r="O37" s="237" t="s">
        <v>3685</v>
      </c>
      <c r="P37" s="237" t="s">
        <v>2433</v>
      </c>
      <c r="Q37" s="237" t="s">
        <v>3686</v>
      </c>
      <c r="R37" s="237" t="s">
        <v>2433</v>
      </c>
      <c r="S37" s="237" t="s">
        <v>3687</v>
      </c>
      <c r="T37" s="237" t="s">
        <v>2433</v>
      </c>
      <c r="U37" s="237" t="s">
        <v>2462</v>
      </c>
      <c r="V37" s="237" t="s">
        <v>2433</v>
      </c>
      <c r="W37" s="237" t="s">
        <v>3688</v>
      </c>
      <c r="X37" s="237" t="s">
        <v>2433</v>
      </c>
      <c r="Y37" s="237" t="s">
        <v>3689</v>
      </c>
      <c r="Z37" s="237" t="s">
        <v>2433</v>
      </c>
      <c r="AA37" s="237" t="s">
        <v>3690</v>
      </c>
      <c r="AB37" s="237" t="s">
        <v>2433</v>
      </c>
      <c r="AC37" s="237" t="s">
        <v>3691</v>
      </c>
      <c r="AD37" s="237" t="s">
        <v>2433</v>
      </c>
      <c r="AE37" s="237" t="s">
        <v>3692</v>
      </c>
      <c r="AF37" s="237" t="s">
        <v>2433</v>
      </c>
      <c r="AG37" s="237" t="s">
        <v>3693</v>
      </c>
      <c r="AH37" s="237" t="s">
        <v>2433</v>
      </c>
      <c r="AI37" s="237" t="s">
        <v>3694</v>
      </c>
      <c r="AJ37" s="237" t="s">
        <v>2433</v>
      </c>
      <c r="AK37" s="237" t="s">
        <v>3695</v>
      </c>
      <c r="AL37" s="237" t="s">
        <v>2433</v>
      </c>
      <c r="AM37" s="237" t="s">
        <v>2462</v>
      </c>
      <c r="AN37" s="237" t="s">
        <v>2433</v>
      </c>
      <c r="AO37" s="237" t="s">
        <v>3696</v>
      </c>
      <c r="AP37" s="237" t="s">
        <v>2433</v>
      </c>
      <c r="AQ37" s="237" t="s">
        <v>3697</v>
      </c>
      <c r="AR37" s="237" t="s">
        <v>2433</v>
      </c>
      <c r="AS37" s="237" t="s">
        <v>3698</v>
      </c>
      <c r="AT37" s="237" t="s">
        <v>2433</v>
      </c>
      <c r="AU37" s="237" t="s">
        <v>3699</v>
      </c>
      <c r="AV37" s="237" t="s">
        <v>2433</v>
      </c>
      <c r="AW37" s="237" t="s">
        <v>3700</v>
      </c>
      <c r="AX37" s="237" t="s">
        <v>2433</v>
      </c>
      <c r="AY37" s="237" t="s">
        <v>3701</v>
      </c>
      <c r="AZ37" s="237" t="s">
        <v>3702</v>
      </c>
      <c r="BA37" s="237" t="s">
        <v>3703</v>
      </c>
      <c r="BB37" s="237" t="s">
        <v>3704</v>
      </c>
      <c r="BC37" s="237" t="s">
        <v>3705</v>
      </c>
      <c r="BD37" s="237" t="s">
        <v>2433</v>
      </c>
      <c r="BE37" s="237" t="s">
        <v>3706</v>
      </c>
      <c r="BF37" s="237" t="s">
        <v>2433</v>
      </c>
      <c r="BG37" s="237" t="s">
        <v>2462</v>
      </c>
      <c r="BH37" s="237" t="s">
        <v>2462</v>
      </c>
      <c r="BI37" s="237" t="s">
        <v>2462</v>
      </c>
      <c r="BJ37" s="237" t="s">
        <v>2433</v>
      </c>
      <c r="BK37" s="237" t="s">
        <v>2462</v>
      </c>
      <c r="BL37" s="237" t="s">
        <v>2462</v>
      </c>
      <c r="BM37" s="237" t="s">
        <v>2462</v>
      </c>
      <c r="BN37" s="237" t="s">
        <v>2462</v>
      </c>
      <c r="BO37" s="237" t="s">
        <v>2462</v>
      </c>
      <c r="BP37" s="237" t="s">
        <v>3707</v>
      </c>
      <c r="BQ37" s="237" t="s">
        <v>3708</v>
      </c>
      <c r="BR37" s="237" t="s">
        <v>2433</v>
      </c>
      <c r="BS37" s="237" t="s">
        <v>2433</v>
      </c>
      <c r="BT37" s="237" t="s">
        <v>3709</v>
      </c>
      <c r="BU37" s="237" t="s">
        <v>2433</v>
      </c>
      <c r="BV37" s="237" t="s">
        <v>2433</v>
      </c>
      <c r="BW37" s="237" t="s">
        <v>3709</v>
      </c>
      <c r="BX37" s="237" t="s">
        <v>2462</v>
      </c>
      <c r="BY37" s="237" t="s">
        <v>2433</v>
      </c>
      <c r="BZ37" s="237" t="s">
        <v>2462</v>
      </c>
      <c r="CA37" s="237" t="s">
        <v>2433</v>
      </c>
      <c r="CB37" s="237" t="s">
        <v>2462</v>
      </c>
      <c r="CC37" s="237" t="s">
        <v>2462</v>
      </c>
      <c r="CD37" s="237" t="s">
        <v>2433</v>
      </c>
      <c r="CE37" s="237" t="s">
        <v>2433</v>
      </c>
      <c r="CF37" s="237" t="s">
        <v>2433</v>
      </c>
      <c r="CG37" s="237" t="s">
        <v>2433</v>
      </c>
      <c r="CH37" s="237" t="s">
        <v>2433</v>
      </c>
      <c r="CI37" s="237" t="s">
        <v>2462</v>
      </c>
      <c r="CJ37" s="237" t="s">
        <v>2433</v>
      </c>
      <c r="CK37" s="237" t="s">
        <v>2433</v>
      </c>
      <c r="CL37" s="237" t="s">
        <v>2462</v>
      </c>
      <c r="CM37" s="237" t="s">
        <v>2433</v>
      </c>
      <c r="CN37" s="237" t="s">
        <v>2433</v>
      </c>
      <c r="CO37" s="237" t="s">
        <v>2433</v>
      </c>
      <c r="CP37" s="237" t="s">
        <v>2433</v>
      </c>
      <c r="CQ37" s="237" t="s">
        <v>2433</v>
      </c>
      <c r="CR37" s="237" t="s">
        <v>2462</v>
      </c>
      <c r="CS37" s="237" t="s">
        <v>2462</v>
      </c>
      <c r="CT37" s="237" t="s">
        <v>2433</v>
      </c>
      <c r="CU37" s="237" t="s">
        <v>2433</v>
      </c>
      <c r="CV37" s="237" t="s">
        <v>2433</v>
      </c>
      <c r="CW37" s="237" t="s">
        <v>2433</v>
      </c>
      <c r="CX37" s="237" t="s">
        <v>2462</v>
      </c>
      <c r="CY37" s="237" t="s">
        <v>2433</v>
      </c>
      <c r="CZ37" s="237" t="s">
        <v>2433</v>
      </c>
      <c r="DA37" s="237" t="s">
        <v>2511</v>
      </c>
      <c r="DB37" s="238">
        <v>42765.652592592596</v>
      </c>
      <c r="DC37" s="237" t="s">
        <v>2511</v>
      </c>
      <c r="DD37" s="238">
        <v>42765.652592592596</v>
      </c>
    </row>
    <row r="38" spans="1:108" ht="45" hidden="1" x14ac:dyDescent="0.25">
      <c r="A38" s="236">
        <v>39</v>
      </c>
      <c r="B38" s="237" t="s">
        <v>2432</v>
      </c>
      <c r="C38" s="236">
        <v>68</v>
      </c>
      <c r="D38" s="236" t="b">
        <v>1</v>
      </c>
      <c r="E38" s="237" t="s">
        <v>2433</v>
      </c>
      <c r="F38" s="237" t="s">
        <v>3710</v>
      </c>
      <c r="G38" s="237" t="s">
        <v>3711</v>
      </c>
      <c r="H38" s="237" t="s">
        <v>3712</v>
      </c>
      <c r="I38" s="237" t="s">
        <v>3286</v>
      </c>
      <c r="J38" s="237" t="s">
        <v>3713</v>
      </c>
      <c r="K38" s="237" t="s">
        <v>3714</v>
      </c>
      <c r="L38" s="237" t="s">
        <v>3715</v>
      </c>
      <c r="M38" s="237" t="s">
        <v>3716</v>
      </c>
      <c r="N38" s="237" t="s">
        <v>3717</v>
      </c>
      <c r="O38" s="237" t="s">
        <v>3718</v>
      </c>
      <c r="P38" s="237" t="s">
        <v>2433</v>
      </c>
      <c r="Q38" s="237" t="s">
        <v>3719</v>
      </c>
      <c r="R38" s="237" t="s">
        <v>2433</v>
      </c>
      <c r="S38" s="237" t="s">
        <v>3720</v>
      </c>
      <c r="T38" s="237" t="s">
        <v>2433</v>
      </c>
      <c r="U38" s="237" t="s">
        <v>3721</v>
      </c>
      <c r="V38" s="237" t="s">
        <v>2433</v>
      </c>
      <c r="W38" s="237" t="s">
        <v>3722</v>
      </c>
      <c r="X38" s="237" t="s">
        <v>2433</v>
      </c>
      <c r="Y38" s="237" t="s">
        <v>3723</v>
      </c>
      <c r="Z38" s="237" t="s">
        <v>2433</v>
      </c>
      <c r="AA38" s="237" t="s">
        <v>3724</v>
      </c>
      <c r="AB38" s="237" t="s">
        <v>2433</v>
      </c>
      <c r="AC38" s="237" t="s">
        <v>3725</v>
      </c>
      <c r="AD38" s="237" t="s">
        <v>2433</v>
      </c>
      <c r="AE38" s="237" t="s">
        <v>3726</v>
      </c>
      <c r="AF38" s="237" t="s">
        <v>2433</v>
      </c>
      <c r="AG38" s="237" t="s">
        <v>3727</v>
      </c>
      <c r="AH38" s="237" t="s">
        <v>2433</v>
      </c>
      <c r="AI38" s="237" t="s">
        <v>3728</v>
      </c>
      <c r="AJ38" s="237" t="s">
        <v>2433</v>
      </c>
      <c r="AK38" s="237" t="s">
        <v>3729</v>
      </c>
      <c r="AL38" s="237" t="s">
        <v>2433</v>
      </c>
      <c r="AM38" s="237" t="s">
        <v>3730</v>
      </c>
      <c r="AN38" s="237" t="s">
        <v>2433</v>
      </c>
      <c r="AO38" s="237" t="s">
        <v>3731</v>
      </c>
      <c r="AP38" s="237" t="s">
        <v>2433</v>
      </c>
      <c r="AQ38" s="237" t="s">
        <v>3732</v>
      </c>
      <c r="AR38" s="237" t="s">
        <v>2433</v>
      </c>
      <c r="AS38" s="237" t="s">
        <v>3733</v>
      </c>
      <c r="AT38" s="237" t="s">
        <v>2433</v>
      </c>
      <c r="AU38" s="237" t="s">
        <v>3734</v>
      </c>
      <c r="AV38" s="237" t="s">
        <v>2433</v>
      </c>
      <c r="AW38" s="237" t="s">
        <v>3735</v>
      </c>
      <c r="AX38" s="237" t="s">
        <v>2433</v>
      </c>
      <c r="AY38" s="237" t="s">
        <v>3736</v>
      </c>
      <c r="AZ38" s="237" t="s">
        <v>3737</v>
      </c>
      <c r="BA38" s="237" t="s">
        <v>3738</v>
      </c>
      <c r="BB38" s="237" t="s">
        <v>3739</v>
      </c>
      <c r="BC38" s="237" t="s">
        <v>3740</v>
      </c>
      <c r="BD38" s="237" t="s">
        <v>2433</v>
      </c>
      <c r="BE38" s="237" t="s">
        <v>3741</v>
      </c>
      <c r="BF38" s="237" t="s">
        <v>2433</v>
      </c>
      <c r="BG38" s="237" t="s">
        <v>2462</v>
      </c>
      <c r="BH38" s="237" t="s">
        <v>2462</v>
      </c>
      <c r="BI38" s="237" t="s">
        <v>2462</v>
      </c>
      <c r="BJ38" s="237" t="s">
        <v>2433</v>
      </c>
      <c r="BK38" s="237" t="s">
        <v>2462</v>
      </c>
      <c r="BL38" s="237" t="s">
        <v>2462</v>
      </c>
      <c r="BM38" s="237" t="s">
        <v>2462</v>
      </c>
      <c r="BN38" s="237" t="s">
        <v>2462</v>
      </c>
      <c r="BO38" s="237" t="s">
        <v>2462</v>
      </c>
      <c r="BP38" s="237" t="s">
        <v>2433</v>
      </c>
      <c r="BQ38" s="237" t="s">
        <v>2433</v>
      </c>
      <c r="BR38" s="237" t="s">
        <v>3742</v>
      </c>
      <c r="BS38" s="237" t="s">
        <v>3743</v>
      </c>
      <c r="BT38" s="237" t="s">
        <v>3744</v>
      </c>
      <c r="BU38" s="237" t="s">
        <v>2433</v>
      </c>
      <c r="BV38" s="237" t="s">
        <v>2433</v>
      </c>
      <c r="BW38" s="237" t="s">
        <v>3745</v>
      </c>
      <c r="BX38" s="237" t="s">
        <v>2507</v>
      </c>
      <c r="BY38" s="237" t="s">
        <v>3746</v>
      </c>
      <c r="BZ38" s="237" t="s">
        <v>2462</v>
      </c>
      <c r="CA38" s="237" t="s">
        <v>2433</v>
      </c>
      <c r="CB38" s="237" t="s">
        <v>3746</v>
      </c>
      <c r="CC38" s="237" t="s">
        <v>2705</v>
      </c>
      <c r="CD38" s="237" t="s">
        <v>3747</v>
      </c>
      <c r="CE38" s="237" t="s">
        <v>2462</v>
      </c>
      <c r="CF38" s="237" t="s">
        <v>2462</v>
      </c>
      <c r="CG38" s="237" t="s">
        <v>3747</v>
      </c>
      <c r="CH38" s="237" t="s">
        <v>3748</v>
      </c>
      <c r="CI38" s="237" t="s">
        <v>3747</v>
      </c>
      <c r="CJ38" s="237" t="s">
        <v>2433</v>
      </c>
      <c r="CK38" s="237" t="s">
        <v>2433</v>
      </c>
      <c r="CL38" s="237" t="s">
        <v>2462</v>
      </c>
      <c r="CM38" s="237" t="s">
        <v>2433</v>
      </c>
      <c r="CN38" s="237" t="s">
        <v>2433</v>
      </c>
      <c r="CO38" s="237" t="s">
        <v>2433</v>
      </c>
      <c r="CP38" s="237" t="s">
        <v>2433</v>
      </c>
      <c r="CQ38" s="237" t="s">
        <v>2433</v>
      </c>
      <c r="CR38" s="237" t="s">
        <v>2462</v>
      </c>
      <c r="CS38" s="237" t="s">
        <v>2462</v>
      </c>
      <c r="CT38" s="237" t="s">
        <v>2433</v>
      </c>
      <c r="CU38" s="237" t="s">
        <v>2433</v>
      </c>
      <c r="CV38" s="237" t="s">
        <v>2433</v>
      </c>
      <c r="CW38" s="237" t="s">
        <v>2433</v>
      </c>
      <c r="CX38" s="237" t="s">
        <v>2462</v>
      </c>
      <c r="CY38" s="237" t="s">
        <v>2433</v>
      </c>
      <c r="CZ38" s="237" t="s">
        <v>3749</v>
      </c>
      <c r="DA38" s="237" t="s">
        <v>2511</v>
      </c>
      <c r="DB38" s="238">
        <v>42765.729756944442</v>
      </c>
      <c r="DC38" s="237" t="s">
        <v>2511</v>
      </c>
      <c r="DD38" s="238">
        <v>42765.729756944442</v>
      </c>
    </row>
    <row r="39" spans="1:108" ht="45" hidden="1" x14ac:dyDescent="0.25">
      <c r="A39" s="236">
        <v>40</v>
      </c>
      <c r="B39" s="237" t="s">
        <v>2432</v>
      </c>
      <c r="C39" s="236">
        <v>80</v>
      </c>
      <c r="D39" s="236" t="b">
        <v>1</v>
      </c>
      <c r="E39" s="237" t="s">
        <v>2433</v>
      </c>
      <c r="F39" s="237" t="s">
        <v>3750</v>
      </c>
      <c r="G39" s="237" t="s">
        <v>2476</v>
      </c>
      <c r="H39" s="237" t="s">
        <v>3751</v>
      </c>
      <c r="I39" s="237" t="s">
        <v>2614</v>
      </c>
      <c r="J39" s="237" t="s">
        <v>3750</v>
      </c>
      <c r="K39" s="237" t="s">
        <v>2476</v>
      </c>
      <c r="L39" s="237" t="s">
        <v>3751</v>
      </c>
      <c r="M39" s="237" t="s">
        <v>3752</v>
      </c>
      <c r="N39" s="237" t="s">
        <v>3753</v>
      </c>
      <c r="O39" s="237" t="s">
        <v>3754</v>
      </c>
      <c r="P39" s="237" t="s">
        <v>2433</v>
      </c>
      <c r="Q39" s="237" t="s">
        <v>3755</v>
      </c>
      <c r="R39" s="237" t="s">
        <v>2433</v>
      </c>
      <c r="S39" s="237" t="s">
        <v>3756</v>
      </c>
      <c r="T39" s="237" t="s">
        <v>2433</v>
      </c>
      <c r="U39" s="237" t="s">
        <v>3757</v>
      </c>
      <c r="V39" s="237" t="s">
        <v>2433</v>
      </c>
      <c r="W39" s="237" t="s">
        <v>3758</v>
      </c>
      <c r="X39" s="237" t="s">
        <v>2433</v>
      </c>
      <c r="Y39" s="237" t="s">
        <v>3759</v>
      </c>
      <c r="Z39" s="237" t="s">
        <v>2433</v>
      </c>
      <c r="AA39" s="237" t="s">
        <v>3760</v>
      </c>
      <c r="AB39" s="237" t="s">
        <v>2433</v>
      </c>
      <c r="AC39" s="237" t="s">
        <v>3761</v>
      </c>
      <c r="AD39" s="237" t="s">
        <v>2433</v>
      </c>
      <c r="AE39" s="237" t="s">
        <v>3762</v>
      </c>
      <c r="AF39" s="237" t="s">
        <v>2433</v>
      </c>
      <c r="AG39" s="237" t="s">
        <v>3763</v>
      </c>
      <c r="AH39" s="237" t="s">
        <v>2433</v>
      </c>
      <c r="AI39" s="237" t="s">
        <v>3764</v>
      </c>
      <c r="AJ39" s="237" t="s">
        <v>2433</v>
      </c>
      <c r="AK39" s="237" t="s">
        <v>3765</v>
      </c>
      <c r="AL39" s="237" t="s">
        <v>2433</v>
      </c>
      <c r="AM39" s="237" t="s">
        <v>3766</v>
      </c>
      <c r="AN39" s="237" t="s">
        <v>2433</v>
      </c>
      <c r="AO39" s="237" t="s">
        <v>3767</v>
      </c>
      <c r="AP39" s="237" t="s">
        <v>2433</v>
      </c>
      <c r="AQ39" s="237" t="s">
        <v>3768</v>
      </c>
      <c r="AR39" s="237" t="s">
        <v>2433</v>
      </c>
      <c r="AS39" s="237" t="s">
        <v>3769</v>
      </c>
      <c r="AT39" s="237" t="s">
        <v>2433</v>
      </c>
      <c r="AU39" s="237" t="s">
        <v>3770</v>
      </c>
      <c r="AV39" s="237" t="s">
        <v>2433</v>
      </c>
      <c r="AW39" s="237" t="s">
        <v>3771</v>
      </c>
      <c r="AX39" s="237" t="s">
        <v>2433</v>
      </c>
      <c r="AY39" s="237" t="s">
        <v>3664</v>
      </c>
      <c r="AZ39" s="237" t="s">
        <v>3772</v>
      </c>
      <c r="BA39" s="237" t="s">
        <v>3773</v>
      </c>
      <c r="BB39" s="237" t="s">
        <v>3774</v>
      </c>
      <c r="BC39" s="237" t="s">
        <v>3775</v>
      </c>
      <c r="BD39" s="237" t="s">
        <v>2433</v>
      </c>
      <c r="BE39" s="237" t="s">
        <v>3776</v>
      </c>
      <c r="BF39" s="237" t="s">
        <v>2433</v>
      </c>
      <c r="BG39" s="237" t="s">
        <v>2462</v>
      </c>
      <c r="BH39" s="237" t="s">
        <v>2462</v>
      </c>
      <c r="BI39" s="237" t="s">
        <v>2462</v>
      </c>
      <c r="BJ39" s="237" t="s">
        <v>2433</v>
      </c>
      <c r="BK39" s="237" t="s">
        <v>2462</v>
      </c>
      <c r="BL39" s="237" t="s">
        <v>2462</v>
      </c>
      <c r="BM39" s="237" t="s">
        <v>2462</v>
      </c>
      <c r="BN39" s="237" t="s">
        <v>2462</v>
      </c>
      <c r="BO39" s="237" t="s">
        <v>2462</v>
      </c>
      <c r="BP39" s="237" t="s">
        <v>2433</v>
      </c>
      <c r="BQ39" s="237" t="s">
        <v>2433</v>
      </c>
      <c r="BR39" s="237" t="s">
        <v>2462</v>
      </c>
      <c r="BS39" s="237" t="s">
        <v>3777</v>
      </c>
      <c r="BT39" s="237" t="s">
        <v>2462</v>
      </c>
      <c r="BU39" s="237" t="s">
        <v>2462</v>
      </c>
      <c r="BV39" s="237" t="s">
        <v>2433</v>
      </c>
      <c r="BW39" s="237" t="s">
        <v>3777</v>
      </c>
      <c r="BX39" s="237" t="s">
        <v>2507</v>
      </c>
      <c r="BY39" s="237" t="s">
        <v>3778</v>
      </c>
      <c r="BZ39" s="237" t="s">
        <v>2462</v>
      </c>
      <c r="CA39" s="237" t="s">
        <v>2462</v>
      </c>
      <c r="CB39" s="237" t="s">
        <v>3778</v>
      </c>
      <c r="CC39" s="237" t="s">
        <v>3779</v>
      </c>
      <c r="CD39" s="237" t="s">
        <v>3780</v>
      </c>
      <c r="CE39" s="237" t="s">
        <v>3781</v>
      </c>
      <c r="CF39" s="237" t="s">
        <v>2462</v>
      </c>
      <c r="CG39" s="237" t="s">
        <v>3782</v>
      </c>
      <c r="CH39" s="237" t="s">
        <v>3783</v>
      </c>
      <c r="CI39" s="237" t="s">
        <v>3780</v>
      </c>
      <c r="CJ39" s="237" t="s">
        <v>2462</v>
      </c>
      <c r="CK39" s="237" t="s">
        <v>2462</v>
      </c>
      <c r="CL39" s="237" t="s">
        <v>2462</v>
      </c>
      <c r="CM39" s="237" t="s">
        <v>2462</v>
      </c>
      <c r="CN39" s="237" t="s">
        <v>2462</v>
      </c>
      <c r="CO39" s="237" t="s">
        <v>2462</v>
      </c>
      <c r="CP39" s="237" t="s">
        <v>2462</v>
      </c>
      <c r="CQ39" s="237" t="s">
        <v>2433</v>
      </c>
      <c r="CR39" s="237" t="s">
        <v>2462</v>
      </c>
      <c r="CS39" s="237" t="s">
        <v>2462</v>
      </c>
      <c r="CT39" s="237" t="s">
        <v>2462</v>
      </c>
      <c r="CU39" s="237" t="s">
        <v>3784</v>
      </c>
      <c r="CV39" s="237" t="s">
        <v>3785</v>
      </c>
      <c r="CW39" s="237" t="s">
        <v>3786</v>
      </c>
      <c r="CX39" s="237" t="s">
        <v>2462</v>
      </c>
      <c r="CY39" s="237" t="s">
        <v>2433</v>
      </c>
      <c r="CZ39" s="237" t="s">
        <v>3787</v>
      </c>
      <c r="DA39" s="237" t="s">
        <v>2511</v>
      </c>
      <c r="DB39" s="238">
        <v>42765.732592592591</v>
      </c>
      <c r="DC39" s="237" t="s">
        <v>2511</v>
      </c>
      <c r="DD39" s="238">
        <v>42765.732824074075</v>
      </c>
    </row>
    <row r="40" spans="1:108" ht="60" hidden="1" x14ac:dyDescent="0.25">
      <c r="A40" s="236">
        <v>41</v>
      </c>
      <c r="B40" s="237" t="s">
        <v>2432</v>
      </c>
      <c r="C40" s="236">
        <v>100</v>
      </c>
      <c r="D40" s="236" t="b">
        <v>1</v>
      </c>
      <c r="E40" s="237" t="s">
        <v>2433</v>
      </c>
      <c r="F40" s="237" t="s">
        <v>3788</v>
      </c>
      <c r="G40" s="237" t="s">
        <v>2476</v>
      </c>
      <c r="H40" s="237" t="s">
        <v>3789</v>
      </c>
      <c r="I40" s="237" t="s">
        <v>3286</v>
      </c>
      <c r="J40" s="237" t="s">
        <v>3788</v>
      </c>
      <c r="K40" s="237" t="s">
        <v>2476</v>
      </c>
      <c r="L40" s="237" t="s">
        <v>3789</v>
      </c>
      <c r="M40" s="237" t="s">
        <v>3790</v>
      </c>
      <c r="N40" s="237" t="s">
        <v>3791</v>
      </c>
      <c r="O40" s="237" t="s">
        <v>3792</v>
      </c>
      <c r="P40" s="237" t="s">
        <v>2433</v>
      </c>
      <c r="Q40" s="237" t="s">
        <v>3793</v>
      </c>
      <c r="R40" s="237" t="s">
        <v>2433</v>
      </c>
      <c r="S40" s="237" t="s">
        <v>3794</v>
      </c>
      <c r="T40" s="237" t="s">
        <v>2433</v>
      </c>
      <c r="U40" s="237" t="s">
        <v>2462</v>
      </c>
      <c r="V40" s="237" t="s">
        <v>2433</v>
      </c>
      <c r="W40" s="237" t="s">
        <v>3795</v>
      </c>
      <c r="X40" s="237" t="s">
        <v>2433</v>
      </c>
      <c r="Y40" s="237" t="s">
        <v>3796</v>
      </c>
      <c r="Z40" s="237" t="s">
        <v>2433</v>
      </c>
      <c r="AA40" s="237" t="s">
        <v>3797</v>
      </c>
      <c r="AB40" s="237" t="s">
        <v>2433</v>
      </c>
      <c r="AC40" s="237" t="s">
        <v>3798</v>
      </c>
      <c r="AD40" s="237" t="s">
        <v>2433</v>
      </c>
      <c r="AE40" s="237" t="s">
        <v>3799</v>
      </c>
      <c r="AF40" s="237" t="s">
        <v>2433</v>
      </c>
      <c r="AG40" s="237" t="s">
        <v>3800</v>
      </c>
      <c r="AH40" s="237" t="s">
        <v>2433</v>
      </c>
      <c r="AI40" s="237" t="s">
        <v>3801</v>
      </c>
      <c r="AJ40" s="237" t="s">
        <v>2433</v>
      </c>
      <c r="AK40" s="237" t="s">
        <v>3802</v>
      </c>
      <c r="AL40" s="237" t="s">
        <v>2433</v>
      </c>
      <c r="AM40" s="237" t="s">
        <v>3803</v>
      </c>
      <c r="AN40" s="237" t="s">
        <v>2433</v>
      </c>
      <c r="AO40" s="237" t="s">
        <v>3804</v>
      </c>
      <c r="AP40" s="237" t="s">
        <v>2433</v>
      </c>
      <c r="AQ40" s="237" t="s">
        <v>3805</v>
      </c>
      <c r="AR40" s="237" t="s">
        <v>2433</v>
      </c>
      <c r="AS40" s="237" t="s">
        <v>3806</v>
      </c>
      <c r="AT40" s="237" t="s">
        <v>2433</v>
      </c>
      <c r="AU40" s="237" t="s">
        <v>3807</v>
      </c>
      <c r="AV40" s="237" t="s">
        <v>2433</v>
      </c>
      <c r="AW40" s="237" t="s">
        <v>3808</v>
      </c>
      <c r="AX40" s="237" t="s">
        <v>2433</v>
      </c>
      <c r="AY40" s="237" t="s">
        <v>3809</v>
      </c>
      <c r="AZ40" s="237" t="s">
        <v>3810</v>
      </c>
      <c r="BA40" s="237" t="s">
        <v>3811</v>
      </c>
      <c r="BB40" s="237" t="s">
        <v>3812</v>
      </c>
      <c r="BC40" s="237" t="s">
        <v>2462</v>
      </c>
      <c r="BD40" s="237" t="s">
        <v>70</v>
      </c>
      <c r="BE40" s="237" t="s">
        <v>3813</v>
      </c>
      <c r="BF40" s="237" t="s">
        <v>2433</v>
      </c>
      <c r="BG40" s="237" t="s">
        <v>2462</v>
      </c>
      <c r="BH40" s="237" t="s">
        <v>2462</v>
      </c>
      <c r="BI40" s="237" t="s">
        <v>2462</v>
      </c>
      <c r="BJ40" s="237" t="s">
        <v>2433</v>
      </c>
      <c r="BK40" s="237" t="s">
        <v>2462</v>
      </c>
      <c r="BL40" s="237" t="s">
        <v>2462</v>
      </c>
      <c r="BM40" s="237" t="s">
        <v>2462</v>
      </c>
      <c r="BN40" s="237" t="s">
        <v>2462</v>
      </c>
      <c r="BO40" s="237" t="s">
        <v>2462</v>
      </c>
      <c r="BP40" s="237" t="s">
        <v>3814</v>
      </c>
      <c r="BQ40" s="237" t="s">
        <v>3815</v>
      </c>
      <c r="BR40" s="237" t="s">
        <v>3816</v>
      </c>
      <c r="BS40" s="237" t="s">
        <v>3817</v>
      </c>
      <c r="BT40" s="237" t="s">
        <v>2433</v>
      </c>
      <c r="BU40" s="237" t="s">
        <v>3818</v>
      </c>
      <c r="BV40" s="237" t="s">
        <v>2433</v>
      </c>
      <c r="BW40" s="237" t="s">
        <v>3819</v>
      </c>
      <c r="BX40" s="237" t="s">
        <v>2507</v>
      </c>
      <c r="BY40" s="237" t="s">
        <v>3820</v>
      </c>
      <c r="BZ40" s="237" t="s">
        <v>2702</v>
      </c>
      <c r="CA40" s="237" t="s">
        <v>3821</v>
      </c>
      <c r="CB40" s="237" t="s">
        <v>3822</v>
      </c>
      <c r="CC40" s="237" t="s">
        <v>2467</v>
      </c>
      <c r="CD40" s="237" t="s">
        <v>3823</v>
      </c>
      <c r="CE40" s="237" t="s">
        <v>3824</v>
      </c>
      <c r="CF40" s="237" t="s">
        <v>2433</v>
      </c>
      <c r="CG40" s="237" t="s">
        <v>3825</v>
      </c>
      <c r="CH40" s="237" t="s">
        <v>3826</v>
      </c>
      <c r="CI40" s="237" t="s">
        <v>3823</v>
      </c>
      <c r="CJ40" s="237" t="s">
        <v>2433</v>
      </c>
      <c r="CK40" s="237" t="s">
        <v>2433</v>
      </c>
      <c r="CL40" s="237" t="s">
        <v>2462</v>
      </c>
      <c r="CM40" s="237" t="s">
        <v>2433</v>
      </c>
      <c r="CN40" s="237" t="s">
        <v>2433</v>
      </c>
      <c r="CO40" s="237" t="s">
        <v>2433</v>
      </c>
      <c r="CP40" s="237" t="s">
        <v>2433</v>
      </c>
      <c r="CQ40" s="237" t="s">
        <v>2433</v>
      </c>
      <c r="CR40" s="237" t="s">
        <v>2462</v>
      </c>
      <c r="CS40" s="237" t="s">
        <v>2462</v>
      </c>
      <c r="CT40" s="237" t="s">
        <v>2433</v>
      </c>
      <c r="CU40" s="237" t="s">
        <v>2433</v>
      </c>
      <c r="CV40" s="237" t="s">
        <v>2433</v>
      </c>
      <c r="CW40" s="237" t="s">
        <v>2433</v>
      </c>
      <c r="CX40" s="237" t="s">
        <v>2462</v>
      </c>
      <c r="CY40" s="237" t="s">
        <v>2433</v>
      </c>
      <c r="CZ40" s="237" t="s">
        <v>3827</v>
      </c>
      <c r="DA40" s="237" t="s">
        <v>2470</v>
      </c>
      <c r="DB40" s="238">
        <v>42766.496319444443</v>
      </c>
      <c r="DC40" s="237" t="s">
        <v>2470</v>
      </c>
      <c r="DD40" s="238">
        <v>42766.496319444443</v>
      </c>
    </row>
    <row r="41" spans="1:108" ht="90" x14ac:dyDescent="0.25">
      <c r="A41" s="236">
        <v>42</v>
      </c>
      <c r="B41" s="237" t="s">
        <v>2432</v>
      </c>
      <c r="C41" s="236">
        <v>59</v>
      </c>
      <c r="D41" s="236" t="b">
        <v>1</v>
      </c>
      <c r="E41" s="237" t="s">
        <v>3828</v>
      </c>
      <c r="F41" s="237" t="s">
        <v>3829</v>
      </c>
      <c r="G41" s="237" t="s">
        <v>3830</v>
      </c>
      <c r="H41" s="237" t="s">
        <v>3831</v>
      </c>
      <c r="I41" s="237" t="s">
        <v>3832</v>
      </c>
      <c r="J41" s="237" t="s">
        <v>2433</v>
      </c>
      <c r="K41" s="237" t="s">
        <v>2433</v>
      </c>
      <c r="L41" s="237" t="s">
        <v>2433</v>
      </c>
      <c r="M41" s="237" t="s">
        <v>2433</v>
      </c>
      <c r="N41" s="237" t="s">
        <v>2433</v>
      </c>
      <c r="O41" s="237" t="s">
        <v>3833</v>
      </c>
      <c r="P41" s="237" t="s">
        <v>2433</v>
      </c>
      <c r="Q41" s="237" t="s">
        <v>3834</v>
      </c>
      <c r="R41" s="237" t="s">
        <v>3835</v>
      </c>
      <c r="S41" s="237" t="s">
        <v>2462</v>
      </c>
      <c r="T41" s="237" t="s">
        <v>3836</v>
      </c>
      <c r="U41" s="237" t="s">
        <v>2462</v>
      </c>
      <c r="V41" s="237" t="s">
        <v>2433</v>
      </c>
      <c r="W41" s="237" t="s">
        <v>3837</v>
      </c>
      <c r="X41" s="237" t="s">
        <v>2433</v>
      </c>
      <c r="Y41" s="237" t="s">
        <v>3838</v>
      </c>
      <c r="Z41" s="237" t="s">
        <v>2433</v>
      </c>
      <c r="AA41" s="237" t="s">
        <v>3839</v>
      </c>
      <c r="AB41" s="237" t="s">
        <v>2433</v>
      </c>
      <c r="AC41" s="237" t="s">
        <v>3840</v>
      </c>
      <c r="AD41" s="237" t="s">
        <v>2433</v>
      </c>
      <c r="AE41" s="237" t="s">
        <v>3841</v>
      </c>
      <c r="AF41" s="237" t="s">
        <v>2433</v>
      </c>
      <c r="AG41" s="237" t="s">
        <v>3842</v>
      </c>
      <c r="AH41" s="237" t="s">
        <v>2433</v>
      </c>
      <c r="AI41" s="237" t="s">
        <v>3843</v>
      </c>
      <c r="AJ41" s="237" t="s">
        <v>2433</v>
      </c>
      <c r="AK41" s="237" t="s">
        <v>3844</v>
      </c>
      <c r="AL41" s="237" t="s">
        <v>2433</v>
      </c>
      <c r="AM41" s="237" t="s">
        <v>2462</v>
      </c>
      <c r="AN41" s="237" t="s">
        <v>2433</v>
      </c>
      <c r="AO41" s="237" t="s">
        <v>3845</v>
      </c>
      <c r="AP41" s="237" t="s">
        <v>2433</v>
      </c>
      <c r="AQ41" s="237" t="s">
        <v>3846</v>
      </c>
      <c r="AR41" s="237" t="s">
        <v>2433</v>
      </c>
      <c r="AS41" s="237" t="s">
        <v>3847</v>
      </c>
      <c r="AT41" s="237" t="s">
        <v>2433</v>
      </c>
      <c r="AU41" s="237" t="s">
        <v>3848</v>
      </c>
      <c r="AV41" s="237" t="s">
        <v>2433</v>
      </c>
      <c r="AW41" s="237" t="s">
        <v>3849</v>
      </c>
      <c r="AX41" s="237" t="s">
        <v>2433</v>
      </c>
      <c r="AY41" s="237" t="s">
        <v>3850</v>
      </c>
      <c r="AZ41" s="237" t="s">
        <v>3851</v>
      </c>
      <c r="BA41" s="237" t="s">
        <v>3852</v>
      </c>
      <c r="BB41" s="237" t="s">
        <v>3853</v>
      </c>
      <c r="BC41" s="237" t="s">
        <v>3854</v>
      </c>
      <c r="BD41" s="237" t="s">
        <v>2433</v>
      </c>
      <c r="BE41" s="237" t="s">
        <v>3855</v>
      </c>
      <c r="BF41" s="237" t="s">
        <v>3856</v>
      </c>
      <c r="BG41" s="237" t="s">
        <v>3857</v>
      </c>
      <c r="BH41" s="237" t="s">
        <v>3858</v>
      </c>
      <c r="BI41" s="237" t="s">
        <v>3859</v>
      </c>
      <c r="BJ41" s="237" t="s">
        <v>2433</v>
      </c>
      <c r="BK41" s="237" t="s">
        <v>2462</v>
      </c>
      <c r="BL41" s="237" t="s">
        <v>2462</v>
      </c>
      <c r="BM41" s="237" t="s">
        <v>2462</v>
      </c>
      <c r="BN41" s="237" t="s">
        <v>3857</v>
      </c>
      <c r="BO41" s="237" t="s">
        <v>3859</v>
      </c>
      <c r="BP41" s="237" t="s">
        <v>2462</v>
      </c>
      <c r="BQ41" s="237" t="s">
        <v>2462</v>
      </c>
      <c r="BR41" s="237" t="s">
        <v>3860</v>
      </c>
      <c r="BS41" s="237" t="s">
        <v>3861</v>
      </c>
      <c r="BT41" s="237" t="s">
        <v>2462</v>
      </c>
      <c r="BU41" s="237" t="s">
        <v>2462</v>
      </c>
      <c r="BV41" s="237" t="s">
        <v>2433</v>
      </c>
      <c r="BW41" s="237" t="s">
        <v>3862</v>
      </c>
      <c r="BX41" s="237" t="s">
        <v>2507</v>
      </c>
      <c r="BY41" s="237" t="s">
        <v>3863</v>
      </c>
      <c r="BZ41" s="237" t="s">
        <v>2462</v>
      </c>
      <c r="CA41" s="237" t="s">
        <v>2462</v>
      </c>
      <c r="CB41" s="237" t="s">
        <v>3863</v>
      </c>
      <c r="CC41" s="237" t="s">
        <v>3779</v>
      </c>
      <c r="CD41" s="237" t="s">
        <v>3864</v>
      </c>
      <c r="CE41" s="237" t="s">
        <v>3865</v>
      </c>
      <c r="CF41" s="237" t="s">
        <v>2462</v>
      </c>
      <c r="CG41" s="237" t="s">
        <v>3866</v>
      </c>
      <c r="CH41" s="237" t="s">
        <v>3867</v>
      </c>
      <c r="CI41" s="237" t="s">
        <v>3868</v>
      </c>
      <c r="CJ41" s="237" t="s">
        <v>2433</v>
      </c>
      <c r="CK41" s="237" t="s">
        <v>2433</v>
      </c>
      <c r="CL41" s="237" t="s">
        <v>2462</v>
      </c>
      <c r="CM41" s="237" t="s">
        <v>2433</v>
      </c>
      <c r="CN41" s="237" t="s">
        <v>2433</v>
      </c>
      <c r="CO41" s="237" t="s">
        <v>2433</v>
      </c>
      <c r="CP41" s="237" t="s">
        <v>2433</v>
      </c>
      <c r="CQ41" s="237" t="s">
        <v>2433</v>
      </c>
      <c r="CR41" s="237" t="s">
        <v>2462</v>
      </c>
      <c r="CS41" s="237" t="s">
        <v>2462</v>
      </c>
      <c r="CT41" s="237" t="s">
        <v>2433</v>
      </c>
      <c r="CU41" s="237" t="s">
        <v>2433</v>
      </c>
      <c r="CV41" s="237" t="s">
        <v>2433</v>
      </c>
      <c r="CW41" s="237" t="s">
        <v>2433</v>
      </c>
      <c r="CX41" s="237" t="s">
        <v>2462</v>
      </c>
      <c r="CY41" s="237" t="s">
        <v>2433</v>
      </c>
      <c r="CZ41" s="237" t="s">
        <v>2433</v>
      </c>
      <c r="DA41" s="237" t="s">
        <v>2511</v>
      </c>
      <c r="DB41" s="238">
        <v>42766.580138888887</v>
      </c>
      <c r="DC41" s="237" t="s">
        <v>2511</v>
      </c>
      <c r="DD41" s="238">
        <v>42766.580138888887</v>
      </c>
    </row>
    <row r="42" spans="1:108" ht="45" hidden="1" x14ac:dyDescent="0.25">
      <c r="A42" s="236">
        <v>43</v>
      </c>
      <c r="B42" s="237" t="s">
        <v>2432</v>
      </c>
      <c r="C42" s="236">
        <v>47</v>
      </c>
      <c r="D42" s="236" t="b">
        <v>1</v>
      </c>
      <c r="E42" s="237" t="s">
        <v>2433</v>
      </c>
      <c r="F42" s="237" t="s">
        <v>3869</v>
      </c>
      <c r="G42" s="237" t="s">
        <v>3870</v>
      </c>
      <c r="H42" s="237" t="s">
        <v>3871</v>
      </c>
      <c r="I42" s="237" t="s">
        <v>3872</v>
      </c>
      <c r="J42" s="237" t="s">
        <v>3873</v>
      </c>
      <c r="K42" s="237" t="s">
        <v>2476</v>
      </c>
      <c r="L42" s="237" t="s">
        <v>3874</v>
      </c>
      <c r="M42" s="237" t="s">
        <v>3875</v>
      </c>
      <c r="N42" s="237" t="s">
        <v>3876</v>
      </c>
      <c r="O42" s="237" t="s">
        <v>3877</v>
      </c>
      <c r="P42" s="237" t="s">
        <v>2433</v>
      </c>
      <c r="Q42" s="237" t="s">
        <v>3878</v>
      </c>
      <c r="R42" s="237" t="s">
        <v>2433</v>
      </c>
      <c r="S42" s="237" t="s">
        <v>3879</v>
      </c>
      <c r="T42" s="237" t="s">
        <v>2433</v>
      </c>
      <c r="U42" s="237" t="s">
        <v>2462</v>
      </c>
      <c r="V42" s="237" t="s">
        <v>2433</v>
      </c>
      <c r="W42" s="237" t="s">
        <v>3880</v>
      </c>
      <c r="X42" s="237" t="s">
        <v>2433</v>
      </c>
      <c r="Y42" s="237" t="s">
        <v>3881</v>
      </c>
      <c r="Z42" s="237" t="s">
        <v>2433</v>
      </c>
      <c r="AA42" s="237" t="s">
        <v>3882</v>
      </c>
      <c r="AB42" s="237" t="s">
        <v>2433</v>
      </c>
      <c r="AC42" s="237" t="s">
        <v>3883</v>
      </c>
      <c r="AD42" s="237" t="s">
        <v>2433</v>
      </c>
      <c r="AE42" s="237" t="s">
        <v>3884</v>
      </c>
      <c r="AF42" s="237" t="s">
        <v>2433</v>
      </c>
      <c r="AG42" s="237" t="s">
        <v>3885</v>
      </c>
      <c r="AH42" s="237" t="s">
        <v>2433</v>
      </c>
      <c r="AI42" s="237" t="s">
        <v>3886</v>
      </c>
      <c r="AJ42" s="237" t="s">
        <v>2433</v>
      </c>
      <c r="AK42" s="237" t="s">
        <v>3887</v>
      </c>
      <c r="AL42" s="237" t="s">
        <v>2433</v>
      </c>
      <c r="AM42" s="237" t="s">
        <v>3888</v>
      </c>
      <c r="AN42" s="237" t="s">
        <v>2433</v>
      </c>
      <c r="AO42" s="237" t="s">
        <v>3889</v>
      </c>
      <c r="AP42" s="237" t="s">
        <v>2433</v>
      </c>
      <c r="AQ42" s="237" t="s">
        <v>3890</v>
      </c>
      <c r="AR42" s="237" t="s">
        <v>2433</v>
      </c>
      <c r="AS42" s="237" t="s">
        <v>3891</v>
      </c>
      <c r="AT42" s="237" t="s">
        <v>2433</v>
      </c>
      <c r="AU42" s="237" t="s">
        <v>3892</v>
      </c>
      <c r="AV42" s="237" t="s">
        <v>2433</v>
      </c>
      <c r="AW42" s="237" t="s">
        <v>3893</v>
      </c>
      <c r="AX42" s="237" t="s">
        <v>2433</v>
      </c>
      <c r="AY42" s="237" t="s">
        <v>3894</v>
      </c>
      <c r="AZ42" s="237" t="s">
        <v>3895</v>
      </c>
      <c r="BA42" s="237" t="s">
        <v>3896</v>
      </c>
      <c r="BB42" s="237" t="s">
        <v>3897</v>
      </c>
      <c r="BC42" s="237" t="s">
        <v>2462</v>
      </c>
      <c r="BD42" s="237" t="s">
        <v>70</v>
      </c>
      <c r="BE42" s="237" t="s">
        <v>3898</v>
      </c>
      <c r="BF42" s="237" t="s">
        <v>2433</v>
      </c>
      <c r="BG42" s="237" t="s">
        <v>2462</v>
      </c>
      <c r="BH42" s="237" t="s">
        <v>2462</v>
      </c>
      <c r="BI42" s="237" t="s">
        <v>2462</v>
      </c>
      <c r="BJ42" s="237" t="s">
        <v>2433</v>
      </c>
      <c r="BK42" s="237" t="s">
        <v>2462</v>
      </c>
      <c r="BL42" s="237" t="s">
        <v>2462</v>
      </c>
      <c r="BM42" s="237" t="s">
        <v>2462</v>
      </c>
      <c r="BN42" s="237" t="s">
        <v>2462</v>
      </c>
      <c r="BO42" s="237" t="s">
        <v>2462</v>
      </c>
      <c r="BP42" s="237" t="s">
        <v>2433</v>
      </c>
      <c r="BQ42" s="237" t="s">
        <v>2433</v>
      </c>
      <c r="BR42" s="237" t="s">
        <v>3899</v>
      </c>
      <c r="BS42" s="237" t="s">
        <v>3900</v>
      </c>
      <c r="BT42" s="237" t="s">
        <v>2433</v>
      </c>
      <c r="BU42" s="237" t="s">
        <v>2433</v>
      </c>
      <c r="BV42" s="237" t="s">
        <v>2433</v>
      </c>
      <c r="BW42" s="237" t="s">
        <v>3901</v>
      </c>
      <c r="BX42" s="237" t="s">
        <v>2507</v>
      </c>
      <c r="BY42" s="237" t="s">
        <v>3902</v>
      </c>
      <c r="BZ42" s="237" t="s">
        <v>2702</v>
      </c>
      <c r="CA42" s="237" t="s">
        <v>3903</v>
      </c>
      <c r="CB42" s="237" t="s">
        <v>3904</v>
      </c>
      <c r="CC42" s="237" t="s">
        <v>2467</v>
      </c>
      <c r="CD42" s="237" t="s">
        <v>3905</v>
      </c>
      <c r="CE42" s="237" t="s">
        <v>3906</v>
      </c>
      <c r="CF42" s="237" t="s">
        <v>2433</v>
      </c>
      <c r="CG42" s="237" t="s">
        <v>3907</v>
      </c>
      <c r="CH42" s="237" t="s">
        <v>3908</v>
      </c>
      <c r="CI42" s="237" t="s">
        <v>3905</v>
      </c>
      <c r="CJ42" s="237" t="s">
        <v>2433</v>
      </c>
      <c r="CK42" s="237" t="s">
        <v>2433</v>
      </c>
      <c r="CL42" s="237" t="s">
        <v>2433</v>
      </c>
      <c r="CM42" s="237" t="s">
        <v>2433</v>
      </c>
      <c r="CN42" s="237" t="s">
        <v>2433</v>
      </c>
      <c r="CO42" s="237" t="s">
        <v>2433</v>
      </c>
      <c r="CP42" s="237" t="s">
        <v>2433</v>
      </c>
      <c r="CQ42" s="237" t="s">
        <v>2433</v>
      </c>
      <c r="CR42" s="237" t="s">
        <v>2462</v>
      </c>
      <c r="CS42" s="237" t="s">
        <v>2462</v>
      </c>
      <c r="CT42" s="237" t="s">
        <v>2433</v>
      </c>
      <c r="CU42" s="237" t="s">
        <v>2433</v>
      </c>
      <c r="CV42" s="237" t="s">
        <v>2433</v>
      </c>
      <c r="CW42" s="237" t="s">
        <v>2433</v>
      </c>
      <c r="CX42" s="237" t="s">
        <v>2462</v>
      </c>
      <c r="CY42" s="237" t="s">
        <v>2433</v>
      </c>
      <c r="CZ42" s="237" t="s">
        <v>3909</v>
      </c>
      <c r="DA42" s="237" t="s">
        <v>2511</v>
      </c>
      <c r="DB42" s="238">
        <v>42766.587326388886</v>
      </c>
      <c r="DC42" s="237" t="s">
        <v>2511</v>
      </c>
      <c r="DD42" s="238">
        <v>42766.587326388886</v>
      </c>
    </row>
    <row r="43" spans="1:108" ht="45" hidden="1" x14ac:dyDescent="0.25">
      <c r="A43" s="236">
        <v>44</v>
      </c>
      <c r="B43" s="237" t="s">
        <v>2432</v>
      </c>
      <c r="C43" s="236">
        <v>77</v>
      </c>
      <c r="D43" s="236" t="b">
        <v>1</v>
      </c>
      <c r="E43" s="237" t="s">
        <v>2850</v>
      </c>
      <c r="F43" s="237" t="s">
        <v>3910</v>
      </c>
      <c r="G43" s="237" t="s">
        <v>2476</v>
      </c>
      <c r="H43" s="237" t="s">
        <v>3911</v>
      </c>
      <c r="I43" s="237" t="s">
        <v>2433</v>
      </c>
      <c r="J43" s="237" t="s">
        <v>3910</v>
      </c>
      <c r="K43" s="237" t="s">
        <v>2476</v>
      </c>
      <c r="L43" s="237" t="s">
        <v>3911</v>
      </c>
      <c r="M43" s="237" t="s">
        <v>3912</v>
      </c>
      <c r="N43" s="237" t="s">
        <v>3913</v>
      </c>
      <c r="O43" s="237" t="s">
        <v>3914</v>
      </c>
      <c r="P43" s="237" t="s">
        <v>2433</v>
      </c>
      <c r="Q43" s="237" t="s">
        <v>3915</v>
      </c>
      <c r="R43" s="237" t="s">
        <v>2433</v>
      </c>
      <c r="S43" s="237" t="s">
        <v>3916</v>
      </c>
      <c r="T43" s="237" t="s">
        <v>2433</v>
      </c>
      <c r="U43" s="237" t="s">
        <v>3917</v>
      </c>
      <c r="V43" s="237" t="s">
        <v>2433</v>
      </c>
      <c r="W43" s="237" t="s">
        <v>3918</v>
      </c>
      <c r="X43" s="237" t="s">
        <v>2433</v>
      </c>
      <c r="Y43" s="237" t="s">
        <v>3919</v>
      </c>
      <c r="Z43" s="237" t="s">
        <v>2433</v>
      </c>
      <c r="AA43" s="237" t="s">
        <v>3920</v>
      </c>
      <c r="AB43" s="237" t="s">
        <v>2433</v>
      </c>
      <c r="AC43" s="237" t="s">
        <v>3921</v>
      </c>
      <c r="AD43" s="237" t="s">
        <v>2433</v>
      </c>
      <c r="AE43" s="237" t="s">
        <v>3922</v>
      </c>
      <c r="AF43" s="237" t="s">
        <v>2433</v>
      </c>
      <c r="AG43" s="237" t="s">
        <v>3923</v>
      </c>
      <c r="AH43" s="237" t="s">
        <v>2433</v>
      </c>
      <c r="AI43" s="237" t="s">
        <v>3924</v>
      </c>
      <c r="AJ43" s="237" t="s">
        <v>2433</v>
      </c>
      <c r="AK43" s="237" t="s">
        <v>3925</v>
      </c>
      <c r="AL43" s="237" t="s">
        <v>2433</v>
      </c>
      <c r="AM43" s="237" t="s">
        <v>3926</v>
      </c>
      <c r="AN43" s="237" t="s">
        <v>2433</v>
      </c>
      <c r="AO43" s="237" t="s">
        <v>3927</v>
      </c>
      <c r="AP43" s="237" t="s">
        <v>2433</v>
      </c>
      <c r="AQ43" s="237" t="s">
        <v>3928</v>
      </c>
      <c r="AR43" s="237" t="s">
        <v>2433</v>
      </c>
      <c r="AS43" s="237" t="s">
        <v>3929</v>
      </c>
      <c r="AT43" s="237" t="s">
        <v>2433</v>
      </c>
      <c r="AU43" s="237" t="s">
        <v>3930</v>
      </c>
      <c r="AV43" s="237" t="s">
        <v>2433</v>
      </c>
      <c r="AW43" s="237" t="s">
        <v>3931</v>
      </c>
      <c r="AX43" s="237" t="s">
        <v>2433</v>
      </c>
      <c r="AY43" s="237" t="s">
        <v>3932</v>
      </c>
      <c r="AZ43" s="237" t="s">
        <v>3933</v>
      </c>
      <c r="BA43" s="237" t="s">
        <v>3934</v>
      </c>
      <c r="BB43" s="237" t="s">
        <v>3935</v>
      </c>
      <c r="BC43" s="237" t="s">
        <v>2462</v>
      </c>
      <c r="BD43" s="237" t="s">
        <v>2568</v>
      </c>
      <c r="BE43" s="237" t="s">
        <v>3936</v>
      </c>
      <c r="BF43" s="237" t="s">
        <v>2433</v>
      </c>
      <c r="BG43" s="237" t="s">
        <v>2462</v>
      </c>
      <c r="BH43" s="237" t="s">
        <v>2462</v>
      </c>
      <c r="BI43" s="237" t="s">
        <v>2462</v>
      </c>
      <c r="BJ43" s="237" t="s">
        <v>2433</v>
      </c>
      <c r="BK43" s="237" t="s">
        <v>2462</v>
      </c>
      <c r="BL43" s="237" t="s">
        <v>2462</v>
      </c>
      <c r="BM43" s="237" t="s">
        <v>2462</v>
      </c>
      <c r="BN43" s="237" t="s">
        <v>2462</v>
      </c>
      <c r="BO43" s="237" t="s">
        <v>2462</v>
      </c>
      <c r="BP43" s="237" t="s">
        <v>3937</v>
      </c>
      <c r="BQ43" s="237" t="s">
        <v>3938</v>
      </c>
      <c r="BR43" s="237" t="s">
        <v>3939</v>
      </c>
      <c r="BS43" s="237" t="s">
        <v>2433</v>
      </c>
      <c r="BT43" s="237" t="s">
        <v>2433</v>
      </c>
      <c r="BU43" s="237" t="s">
        <v>2433</v>
      </c>
      <c r="BV43" s="237" t="s">
        <v>2433</v>
      </c>
      <c r="BW43" s="237" t="s">
        <v>3939</v>
      </c>
      <c r="BX43" s="237" t="s">
        <v>2507</v>
      </c>
      <c r="BY43" s="237" t="s">
        <v>3940</v>
      </c>
      <c r="BZ43" s="237" t="s">
        <v>2462</v>
      </c>
      <c r="CA43" s="237" t="s">
        <v>2433</v>
      </c>
      <c r="CB43" s="237" t="s">
        <v>3940</v>
      </c>
      <c r="CC43" s="237" t="s">
        <v>2467</v>
      </c>
      <c r="CD43" s="237" t="s">
        <v>3941</v>
      </c>
      <c r="CE43" s="237" t="s">
        <v>2433</v>
      </c>
      <c r="CF43" s="237" t="s">
        <v>2433</v>
      </c>
      <c r="CG43" s="237" t="s">
        <v>3941</v>
      </c>
      <c r="CH43" s="237" t="s">
        <v>3942</v>
      </c>
      <c r="CI43" s="237" t="s">
        <v>3941</v>
      </c>
      <c r="CJ43" s="237" t="s">
        <v>2433</v>
      </c>
      <c r="CK43" s="237" t="s">
        <v>2433</v>
      </c>
      <c r="CL43" s="237" t="s">
        <v>2462</v>
      </c>
      <c r="CM43" s="237" t="s">
        <v>2433</v>
      </c>
      <c r="CN43" s="237" t="s">
        <v>2433</v>
      </c>
      <c r="CO43" s="237" t="s">
        <v>2433</v>
      </c>
      <c r="CP43" s="237" t="s">
        <v>2433</v>
      </c>
      <c r="CQ43" s="237" t="s">
        <v>2433</v>
      </c>
      <c r="CR43" s="237" t="s">
        <v>2462</v>
      </c>
      <c r="CS43" s="237" t="s">
        <v>2462</v>
      </c>
      <c r="CT43" s="237" t="s">
        <v>2433</v>
      </c>
      <c r="CU43" s="237" t="s">
        <v>2433</v>
      </c>
      <c r="CV43" s="237" t="s">
        <v>2433</v>
      </c>
      <c r="CW43" s="237" t="s">
        <v>2433</v>
      </c>
      <c r="CX43" s="237" t="s">
        <v>2462</v>
      </c>
      <c r="CY43" s="237" t="s">
        <v>2433</v>
      </c>
      <c r="CZ43" s="237" t="s">
        <v>2433</v>
      </c>
      <c r="DA43" s="237" t="s">
        <v>2511</v>
      </c>
      <c r="DB43" s="238">
        <v>42766.595185185186</v>
      </c>
      <c r="DC43" s="237" t="s">
        <v>2511</v>
      </c>
      <c r="DD43" s="238">
        <v>42768.359120370369</v>
      </c>
    </row>
    <row r="44" spans="1:108" ht="30" hidden="1" x14ac:dyDescent="0.25">
      <c r="A44" s="236">
        <v>45</v>
      </c>
      <c r="B44" s="237" t="s">
        <v>2432</v>
      </c>
      <c r="C44" s="236">
        <v>37</v>
      </c>
      <c r="D44" s="236" t="b">
        <v>1</v>
      </c>
      <c r="E44" s="237" t="s">
        <v>2433</v>
      </c>
      <c r="F44" s="237" t="s">
        <v>3943</v>
      </c>
      <c r="G44" s="237" t="s">
        <v>2673</v>
      </c>
      <c r="H44" s="237" t="s">
        <v>3944</v>
      </c>
      <c r="I44" s="237" t="s">
        <v>3362</v>
      </c>
      <c r="J44" s="237" t="s">
        <v>3945</v>
      </c>
      <c r="K44" s="237" t="s">
        <v>2743</v>
      </c>
      <c r="L44" s="237" t="s">
        <v>3946</v>
      </c>
      <c r="M44" s="237" t="s">
        <v>3947</v>
      </c>
      <c r="N44" s="237" t="s">
        <v>3948</v>
      </c>
      <c r="O44" s="237" t="s">
        <v>3949</v>
      </c>
      <c r="P44" s="237" t="s">
        <v>2433</v>
      </c>
      <c r="Q44" s="237" t="s">
        <v>3950</v>
      </c>
      <c r="R44" s="237" t="s">
        <v>2433</v>
      </c>
      <c r="S44" s="237" t="s">
        <v>3951</v>
      </c>
      <c r="T44" s="237" t="s">
        <v>2433</v>
      </c>
      <c r="U44" s="237" t="s">
        <v>2462</v>
      </c>
      <c r="V44" s="237" t="s">
        <v>2433</v>
      </c>
      <c r="W44" s="237" t="s">
        <v>3952</v>
      </c>
      <c r="X44" s="237" t="s">
        <v>2433</v>
      </c>
      <c r="Y44" s="237" t="s">
        <v>3953</v>
      </c>
      <c r="Z44" s="237" t="s">
        <v>2433</v>
      </c>
      <c r="AA44" s="237" t="s">
        <v>3954</v>
      </c>
      <c r="AB44" s="237" t="s">
        <v>2433</v>
      </c>
      <c r="AC44" s="237" t="s">
        <v>3955</v>
      </c>
      <c r="AD44" s="237" t="s">
        <v>2433</v>
      </c>
      <c r="AE44" s="237" t="s">
        <v>3956</v>
      </c>
      <c r="AF44" s="237" t="s">
        <v>2433</v>
      </c>
      <c r="AG44" s="237" t="s">
        <v>3957</v>
      </c>
      <c r="AH44" s="237" t="s">
        <v>2433</v>
      </c>
      <c r="AI44" s="237" t="s">
        <v>3958</v>
      </c>
      <c r="AJ44" s="237" t="s">
        <v>2433</v>
      </c>
      <c r="AK44" s="237" t="s">
        <v>3959</v>
      </c>
      <c r="AL44" s="237" t="s">
        <v>2433</v>
      </c>
      <c r="AM44" s="237" t="s">
        <v>2462</v>
      </c>
      <c r="AN44" s="237" t="s">
        <v>2433</v>
      </c>
      <c r="AO44" s="237" t="s">
        <v>3960</v>
      </c>
      <c r="AP44" s="237" t="s">
        <v>2433</v>
      </c>
      <c r="AQ44" s="237" t="s">
        <v>3961</v>
      </c>
      <c r="AR44" s="237" t="s">
        <v>2433</v>
      </c>
      <c r="AS44" s="237" t="s">
        <v>3962</v>
      </c>
      <c r="AT44" s="237" t="s">
        <v>2433</v>
      </c>
      <c r="AU44" s="237" t="s">
        <v>3963</v>
      </c>
      <c r="AV44" s="237" t="s">
        <v>2433</v>
      </c>
      <c r="AW44" s="237" t="s">
        <v>3964</v>
      </c>
      <c r="AX44" s="237" t="s">
        <v>2433</v>
      </c>
      <c r="AY44" s="237" t="s">
        <v>3965</v>
      </c>
      <c r="AZ44" s="237" t="s">
        <v>3966</v>
      </c>
      <c r="BA44" s="237" t="s">
        <v>3967</v>
      </c>
      <c r="BB44" s="237" t="s">
        <v>3968</v>
      </c>
      <c r="BC44" s="237" t="s">
        <v>3969</v>
      </c>
      <c r="BD44" s="237" t="s">
        <v>2433</v>
      </c>
      <c r="BE44" s="237" t="s">
        <v>3970</v>
      </c>
      <c r="BF44" s="237" t="s">
        <v>2433</v>
      </c>
      <c r="BG44" s="237" t="s">
        <v>2462</v>
      </c>
      <c r="BH44" s="237" t="s">
        <v>2462</v>
      </c>
      <c r="BI44" s="237" t="s">
        <v>2462</v>
      </c>
      <c r="BJ44" s="237" t="s">
        <v>2433</v>
      </c>
      <c r="BK44" s="237" t="s">
        <v>2462</v>
      </c>
      <c r="BL44" s="237" t="s">
        <v>2462</v>
      </c>
      <c r="BM44" s="237" t="s">
        <v>2462</v>
      </c>
      <c r="BN44" s="237" t="s">
        <v>2462</v>
      </c>
      <c r="BO44" s="237" t="s">
        <v>2462</v>
      </c>
      <c r="BP44" s="237" t="s">
        <v>2433</v>
      </c>
      <c r="BQ44" s="237" t="s">
        <v>2433</v>
      </c>
      <c r="BR44" s="237" t="s">
        <v>3971</v>
      </c>
      <c r="BS44" s="237" t="s">
        <v>3972</v>
      </c>
      <c r="BT44" s="237" t="s">
        <v>3973</v>
      </c>
      <c r="BU44" s="237" t="s">
        <v>3974</v>
      </c>
      <c r="BV44" s="237" t="s">
        <v>2433</v>
      </c>
      <c r="BW44" s="237" t="s">
        <v>3975</v>
      </c>
      <c r="BX44" s="237" t="s">
        <v>2507</v>
      </c>
      <c r="BY44" s="237" t="s">
        <v>3976</v>
      </c>
      <c r="BZ44" s="237" t="s">
        <v>2462</v>
      </c>
      <c r="CA44" s="237" t="s">
        <v>2433</v>
      </c>
      <c r="CB44" s="237" t="s">
        <v>3976</v>
      </c>
      <c r="CC44" s="237" t="s">
        <v>3779</v>
      </c>
      <c r="CD44" s="237" t="s">
        <v>3977</v>
      </c>
      <c r="CE44" s="237" t="s">
        <v>3978</v>
      </c>
      <c r="CF44" s="237" t="s">
        <v>3979</v>
      </c>
      <c r="CG44" s="237" t="s">
        <v>3980</v>
      </c>
      <c r="CH44" s="237" t="s">
        <v>3981</v>
      </c>
      <c r="CI44" s="237" t="s">
        <v>3977</v>
      </c>
      <c r="CJ44" s="237" t="s">
        <v>2433</v>
      </c>
      <c r="CK44" s="237" t="s">
        <v>2433</v>
      </c>
      <c r="CL44" s="237" t="s">
        <v>2462</v>
      </c>
      <c r="CM44" s="237" t="s">
        <v>2433</v>
      </c>
      <c r="CN44" s="237" t="s">
        <v>2433</v>
      </c>
      <c r="CO44" s="237" t="s">
        <v>2433</v>
      </c>
      <c r="CP44" s="237" t="s">
        <v>2433</v>
      </c>
      <c r="CQ44" s="237" t="s">
        <v>2433</v>
      </c>
      <c r="CR44" s="237" t="s">
        <v>2462</v>
      </c>
      <c r="CS44" s="237" t="s">
        <v>2462</v>
      </c>
      <c r="CT44" s="237" t="s">
        <v>2433</v>
      </c>
      <c r="CU44" s="237" t="s">
        <v>2433</v>
      </c>
      <c r="CV44" s="237" t="s">
        <v>2433</v>
      </c>
      <c r="CW44" s="237" t="s">
        <v>2433</v>
      </c>
      <c r="CX44" s="237" t="s">
        <v>2462</v>
      </c>
      <c r="CY44" s="237" t="s">
        <v>2433</v>
      </c>
      <c r="CZ44" s="237" t="s">
        <v>2433</v>
      </c>
      <c r="DA44" s="237" t="s">
        <v>2511</v>
      </c>
      <c r="DB44" s="238">
        <v>42766.606377314813</v>
      </c>
      <c r="DC44" s="237" t="s">
        <v>2511</v>
      </c>
      <c r="DD44" s="238">
        <v>42766.606377314813</v>
      </c>
    </row>
    <row r="45" spans="1:108" ht="30" hidden="1" x14ac:dyDescent="0.25">
      <c r="A45" s="236">
        <v>46</v>
      </c>
      <c r="B45" s="237" t="s">
        <v>2432</v>
      </c>
      <c r="C45" s="236">
        <v>4</v>
      </c>
      <c r="D45" s="236" t="b">
        <v>1</v>
      </c>
      <c r="E45" s="237" t="s">
        <v>2850</v>
      </c>
      <c r="F45" s="237" t="s">
        <v>3982</v>
      </c>
      <c r="G45" s="237" t="s">
        <v>2673</v>
      </c>
      <c r="H45" s="237" t="s">
        <v>3983</v>
      </c>
      <c r="I45" s="237" t="s">
        <v>2433</v>
      </c>
      <c r="J45" s="237" t="s">
        <v>3984</v>
      </c>
      <c r="K45" s="237" t="s">
        <v>3985</v>
      </c>
      <c r="L45" s="237" t="s">
        <v>3986</v>
      </c>
      <c r="M45" s="237" t="s">
        <v>3987</v>
      </c>
      <c r="N45" s="237" t="s">
        <v>3988</v>
      </c>
      <c r="O45" s="237" t="s">
        <v>3989</v>
      </c>
      <c r="P45" s="237" t="s">
        <v>2433</v>
      </c>
      <c r="Q45" s="237" t="s">
        <v>3990</v>
      </c>
      <c r="R45" s="237" t="s">
        <v>2433</v>
      </c>
      <c r="S45" s="237" t="s">
        <v>2462</v>
      </c>
      <c r="T45" s="237" t="s">
        <v>2433</v>
      </c>
      <c r="U45" s="237" t="s">
        <v>2462</v>
      </c>
      <c r="V45" s="237" t="s">
        <v>2433</v>
      </c>
      <c r="W45" s="237" t="s">
        <v>3991</v>
      </c>
      <c r="X45" s="237" t="s">
        <v>2433</v>
      </c>
      <c r="Y45" s="237" t="s">
        <v>3992</v>
      </c>
      <c r="Z45" s="237" t="s">
        <v>2433</v>
      </c>
      <c r="AA45" s="237" t="s">
        <v>3993</v>
      </c>
      <c r="AB45" s="237" t="s">
        <v>2433</v>
      </c>
      <c r="AC45" s="237" t="s">
        <v>3994</v>
      </c>
      <c r="AD45" s="237" t="s">
        <v>2433</v>
      </c>
      <c r="AE45" s="237" t="s">
        <v>3995</v>
      </c>
      <c r="AF45" s="237" t="s">
        <v>2433</v>
      </c>
      <c r="AG45" s="237" t="s">
        <v>3996</v>
      </c>
      <c r="AH45" s="237" t="s">
        <v>2433</v>
      </c>
      <c r="AI45" s="237" t="s">
        <v>3997</v>
      </c>
      <c r="AJ45" s="237" t="s">
        <v>2433</v>
      </c>
      <c r="AK45" s="237" t="s">
        <v>3998</v>
      </c>
      <c r="AL45" s="237" t="s">
        <v>2433</v>
      </c>
      <c r="AM45" s="237" t="s">
        <v>3999</v>
      </c>
      <c r="AN45" s="237" t="s">
        <v>2433</v>
      </c>
      <c r="AO45" s="237" t="s">
        <v>4000</v>
      </c>
      <c r="AP45" s="237" t="s">
        <v>2433</v>
      </c>
      <c r="AQ45" s="237" t="s">
        <v>4001</v>
      </c>
      <c r="AR45" s="237" t="s">
        <v>2433</v>
      </c>
      <c r="AS45" s="237" t="s">
        <v>4002</v>
      </c>
      <c r="AT45" s="237" t="s">
        <v>2433</v>
      </c>
      <c r="AU45" s="237" t="s">
        <v>4003</v>
      </c>
      <c r="AV45" s="237" t="s">
        <v>2433</v>
      </c>
      <c r="AW45" s="237" t="s">
        <v>4004</v>
      </c>
      <c r="AX45" s="237" t="s">
        <v>2433</v>
      </c>
      <c r="AY45" s="237" t="s">
        <v>3965</v>
      </c>
      <c r="AZ45" s="237" t="s">
        <v>4005</v>
      </c>
      <c r="BA45" s="237" t="s">
        <v>4006</v>
      </c>
      <c r="BB45" s="237" t="s">
        <v>4007</v>
      </c>
      <c r="BC45" s="237" t="s">
        <v>4008</v>
      </c>
      <c r="BD45" s="237" t="s">
        <v>2433</v>
      </c>
      <c r="BE45" s="237" t="s">
        <v>4009</v>
      </c>
      <c r="BF45" s="237" t="s">
        <v>2433</v>
      </c>
      <c r="BG45" s="237" t="s">
        <v>2462</v>
      </c>
      <c r="BH45" s="237" t="s">
        <v>2462</v>
      </c>
      <c r="BI45" s="237" t="s">
        <v>2462</v>
      </c>
      <c r="BJ45" s="237" t="s">
        <v>2433</v>
      </c>
      <c r="BK45" s="237" t="s">
        <v>2462</v>
      </c>
      <c r="BL45" s="237" t="s">
        <v>2462</v>
      </c>
      <c r="BM45" s="237" t="s">
        <v>2462</v>
      </c>
      <c r="BN45" s="237" t="s">
        <v>2462</v>
      </c>
      <c r="BO45" s="237" t="s">
        <v>2462</v>
      </c>
      <c r="BP45" s="237" t="s">
        <v>2433</v>
      </c>
      <c r="BQ45" s="237" t="s">
        <v>2433</v>
      </c>
      <c r="BR45" s="237" t="s">
        <v>4010</v>
      </c>
      <c r="BS45" s="237" t="s">
        <v>4011</v>
      </c>
      <c r="BT45" s="237" t="s">
        <v>2433</v>
      </c>
      <c r="BU45" s="237" t="s">
        <v>2433</v>
      </c>
      <c r="BV45" s="237" t="s">
        <v>2433</v>
      </c>
      <c r="BW45" s="237" t="s">
        <v>4012</v>
      </c>
      <c r="BX45" s="237" t="s">
        <v>2462</v>
      </c>
      <c r="BY45" s="237" t="s">
        <v>2433</v>
      </c>
      <c r="BZ45" s="237" t="s">
        <v>2462</v>
      </c>
      <c r="CA45" s="237" t="s">
        <v>2433</v>
      </c>
      <c r="CB45" s="237" t="s">
        <v>2462</v>
      </c>
      <c r="CC45" s="237" t="s">
        <v>2462</v>
      </c>
      <c r="CD45" s="237" t="s">
        <v>2433</v>
      </c>
      <c r="CE45" s="237" t="s">
        <v>2433</v>
      </c>
      <c r="CF45" s="237" t="s">
        <v>2433</v>
      </c>
      <c r="CG45" s="237" t="s">
        <v>2433</v>
      </c>
      <c r="CH45" s="237" t="s">
        <v>2433</v>
      </c>
      <c r="CI45" s="237" t="s">
        <v>2462</v>
      </c>
      <c r="CJ45" s="237" t="s">
        <v>2433</v>
      </c>
      <c r="CK45" s="237" t="s">
        <v>2433</v>
      </c>
      <c r="CL45" s="237" t="s">
        <v>2462</v>
      </c>
      <c r="CM45" s="237" t="s">
        <v>2433</v>
      </c>
      <c r="CN45" s="237" t="s">
        <v>2433</v>
      </c>
      <c r="CO45" s="237" t="s">
        <v>2433</v>
      </c>
      <c r="CP45" s="237" t="s">
        <v>2433</v>
      </c>
      <c r="CQ45" s="237" t="s">
        <v>2433</v>
      </c>
      <c r="CR45" s="237" t="s">
        <v>2462</v>
      </c>
      <c r="CS45" s="237" t="s">
        <v>2462</v>
      </c>
      <c r="CT45" s="237" t="s">
        <v>2433</v>
      </c>
      <c r="CU45" s="237" t="s">
        <v>2433</v>
      </c>
      <c r="CV45" s="237" t="s">
        <v>2433</v>
      </c>
      <c r="CW45" s="237" t="s">
        <v>2433</v>
      </c>
      <c r="CX45" s="237" t="s">
        <v>2462</v>
      </c>
      <c r="CY45" s="237" t="s">
        <v>2433</v>
      </c>
      <c r="CZ45" s="237" t="s">
        <v>4013</v>
      </c>
      <c r="DA45" s="237" t="s">
        <v>2511</v>
      </c>
      <c r="DB45" s="238">
        <v>42766.609363425923</v>
      </c>
      <c r="DC45" s="237" t="s">
        <v>2511</v>
      </c>
      <c r="DD45" s="238">
        <v>42768.404305555552</v>
      </c>
    </row>
    <row r="46" spans="1:108" ht="45" hidden="1" x14ac:dyDescent="0.25">
      <c r="A46" s="236">
        <v>47</v>
      </c>
      <c r="B46" s="237" t="s">
        <v>2432</v>
      </c>
      <c r="C46" s="236">
        <v>91</v>
      </c>
      <c r="D46" s="236" t="b">
        <v>1</v>
      </c>
      <c r="E46" s="237" t="s">
        <v>2433</v>
      </c>
      <c r="F46" s="237" t="s">
        <v>4014</v>
      </c>
      <c r="G46" s="237" t="s">
        <v>4015</v>
      </c>
      <c r="H46" s="237" t="s">
        <v>4016</v>
      </c>
      <c r="I46" s="237" t="s">
        <v>4017</v>
      </c>
      <c r="J46" s="237" t="s">
        <v>4018</v>
      </c>
      <c r="K46" s="237" t="s">
        <v>4019</v>
      </c>
      <c r="L46" s="237" t="s">
        <v>4020</v>
      </c>
      <c r="M46" s="237" t="s">
        <v>4021</v>
      </c>
      <c r="N46" s="237" t="s">
        <v>4022</v>
      </c>
      <c r="O46" s="237" t="s">
        <v>4023</v>
      </c>
      <c r="P46" s="237" t="s">
        <v>2433</v>
      </c>
      <c r="Q46" s="237" t="s">
        <v>4024</v>
      </c>
      <c r="R46" s="237" t="s">
        <v>2433</v>
      </c>
      <c r="S46" s="237" t="s">
        <v>4025</v>
      </c>
      <c r="T46" s="237" t="s">
        <v>2433</v>
      </c>
      <c r="U46" s="237" t="s">
        <v>2462</v>
      </c>
      <c r="V46" s="237" t="s">
        <v>2433</v>
      </c>
      <c r="W46" s="237" t="s">
        <v>4026</v>
      </c>
      <c r="X46" s="237" t="s">
        <v>2433</v>
      </c>
      <c r="Y46" s="237" t="s">
        <v>4027</v>
      </c>
      <c r="Z46" s="237" t="s">
        <v>2433</v>
      </c>
      <c r="AA46" s="237" t="s">
        <v>4028</v>
      </c>
      <c r="AB46" s="237" t="s">
        <v>2433</v>
      </c>
      <c r="AC46" s="237" t="s">
        <v>4029</v>
      </c>
      <c r="AD46" s="237" t="s">
        <v>2433</v>
      </c>
      <c r="AE46" s="237" t="s">
        <v>4030</v>
      </c>
      <c r="AF46" s="237" t="s">
        <v>2433</v>
      </c>
      <c r="AG46" s="237" t="s">
        <v>4031</v>
      </c>
      <c r="AH46" s="237" t="s">
        <v>2433</v>
      </c>
      <c r="AI46" s="237" t="s">
        <v>4032</v>
      </c>
      <c r="AJ46" s="237" t="s">
        <v>2433</v>
      </c>
      <c r="AK46" s="237" t="s">
        <v>4033</v>
      </c>
      <c r="AL46" s="237" t="s">
        <v>2433</v>
      </c>
      <c r="AM46" s="237" t="s">
        <v>2462</v>
      </c>
      <c r="AN46" s="237" t="s">
        <v>2433</v>
      </c>
      <c r="AO46" s="237" t="s">
        <v>4034</v>
      </c>
      <c r="AP46" s="237" t="s">
        <v>2433</v>
      </c>
      <c r="AQ46" s="237" t="s">
        <v>4035</v>
      </c>
      <c r="AR46" s="237" t="s">
        <v>2433</v>
      </c>
      <c r="AS46" s="237" t="s">
        <v>4036</v>
      </c>
      <c r="AT46" s="237" t="s">
        <v>2433</v>
      </c>
      <c r="AU46" s="237" t="s">
        <v>4037</v>
      </c>
      <c r="AV46" s="237" t="s">
        <v>2433</v>
      </c>
      <c r="AW46" s="237" t="s">
        <v>4038</v>
      </c>
      <c r="AX46" s="237" t="s">
        <v>2433</v>
      </c>
      <c r="AY46" s="237" t="s">
        <v>4039</v>
      </c>
      <c r="AZ46" s="237" t="s">
        <v>4040</v>
      </c>
      <c r="BA46" s="237" t="s">
        <v>4041</v>
      </c>
      <c r="BB46" s="237" t="s">
        <v>4042</v>
      </c>
      <c r="BC46" s="237" t="s">
        <v>4043</v>
      </c>
      <c r="BD46" s="237" t="s">
        <v>2433</v>
      </c>
      <c r="BE46" s="237" t="s">
        <v>4044</v>
      </c>
      <c r="BF46" s="237" t="s">
        <v>2433</v>
      </c>
      <c r="BG46" s="237" t="s">
        <v>2462</v>
      </c>
      <c r="BH46" s="237" t="s">
        <v>2462</v>
      </c>
      <c r="BI46" s="237" t="s">
        <v>2462</v>
      </c>
      <c r="BJ46" s="237" t="s">
        <v>2433</v>
      </c>
      <c r="BK46" s="237" t="s">
        <v>2462</v>
      </c>
      <c r="BL46" s="237" t="s">
        <v>2462</v>
      </c>
      <c r="BM46" s="237" t="s">
        <v>2462</v>
      </c>
      <c r="BN46" s="237" t="s">
        <v>2462</v>
      </c>
      <c r="BO46" s="237" t="s">
        <v>2462</v>
      </c>
      <c r="BP46" s="237" t="s">
        <v>4045</v>
      </c>
      <c r="BQ46" s="237" t="s">
        <v>4046</v>
      </c>
      <c r="BR46" s="237" t="s">
        <v>4047</v>
      </c>
      <c r="BS46" s="237" t="s">
        <v>4048</v>
      </c>
      <c r="BT46" s="237" t="s">
        <v>2433</v>
      </c>
      <c r="BU46" s="237" t="s">
        <v>2433</v>
      </c>
      <c r="BV46" s="237" t="s">
        <v>2433</v>
      </c>
      <c r="BW46" s="237" t="s">
        <v>4049</v>
      </c>
      <c r="BX46" s="237" t="s">
        <v>2462</v>
      </c>
      <c r="BY46" s="237" t="s">
        <v>2433</v>
      </c>
      <c r="BZ46" s="237" t="s">
        <v>2462</v>
      </c>
      <c r="CA46" s="237" t="s">
        <v>2433</v>
      </c>
      <c r="CB46" s="237" t="s">
        <v>2462</v>
      </c>
      <c r="CC46" s="237" t="s">
        <v>3041</v>
      </c>
      <c r="CD46" s="237" t="s">
        <v>4050</v>
      </c>
      <c r="CE46" s="237" t="s">
        <v>4051</v>
      </c>
      <c r="CF46" s="237" t="s">
        <v>4052</v>
      </c>
      <c r="CG46" s="237" t="s">
        <v>4053</v>
      </c>
      <c r="CH46" s="237" t="s">
        <v>2433</v>
      </c>
      <c r="CI46" s="237" t="s">
        <v>4050</v>
      </c>
      <c r="CJ46" s="237" t="s">
        <v>2433</v>
      </c>
      <c r="CK46" s="237" t="s">
        <v>2433</v>
      </c>
      <c r="CL46" s="237" t="s">
        <v>2462</v>
      </c>
      <c r="CM46" s="237" t="s">
        <v>2433</v>
      </c>
      <c r="CN46" s="237" t="s">
        <v>2433</v>
      </c>
      <c r="CO46" s="237" t="s">
        <v>2433</v>
      </c>
      <c r="CP46" s="237" t="s">
        <v>2433</v>
      </c>
      <c r="CQ46" s="237" t="s">
        <v>2433</v>
      </c>
      <c r="CR46" s="237" t="s">
        <v>2462</v>
      </c>
      <c r="CS46" s="237" t="s">
        <v>2462</v>
      </c>
      <c r="CT46" s="237" t="s">
        <v>2433</v>
      </c>
      <c r="CU46" s="237" t="s">
        <v>2433</v>
      </c>
      <c r="CV46" s="237" t="s">
        <v>2433</v>
      </c>
      <c r="CW46" s="237" t="s">
        <v>2433</v>
      </c>
      <c r="CX46" s="237" t="s">
        <v>2462</v>
      </c>
      <c r="CY46" s="237" t="s">
        <v>2433</v>
      </c>
      <c r="CZ46" s="237" t="s">
        <v>2433</v>
      </c>
      <c r="DA46" s="237" t="s">
        <v>2511</v>
      </c>
      <c r="DB46" s="238">
        <v>42766.63480324074</v>
      </c>
      <c r="DC46" s="237" t="s">
        <v>2511</v>
      </c>
      <c r="DD46" s="238">
        <v>42766.63480324074</v>
      </c>
    </row>
    <row r="47" spans="1:108" ht="45" hidden="1" x14ac:dyDescent="0.25">
      <c r="A47" s="236">
        <v>48</v>
      </c>
      <c r="B47" s="237" t="s">
        <v>2432</v>
      </c>
      <c r="C47" s="236">
        <v>71</v>
      </c>
      <c r="D47" s="236" t="b">
        <v>1</v>
      </c>
      <c r="E47" s="237" t="s">
        <v>2433</v>
      </c>
      <c r="F47" s="237" t="s">
        <v>4054</v>
      </c>
      <c r="G47" s="237" t="s">
        <v>3458</v>
      </c>
      <c r="H47" s="237" t="s">
        <v>4055</v>
      </c>
      <c r="I47" s="237" t="s">
        <v>4017</v>
      </c>
      <c r="J47" s="237" t="s">
        <v>4056</v>
      </c>
      <c r="K47" s="237" t="s">
        <v>2476</v>
      </c>
      <c r="L47" s="237" t="s">
        <v>4057</v>
      </c>
      <c r="M47" s="237" t="s">
        <v>4058</v>
      </c>
      <c r="N47" s="237" t="s">
        <v>4059</v>
      </c>
      <c r="O47" s="237" t="s">
        <v>4060</v>
      </c>
      <c r="P47" s="237" t="s">
        <v>2433</v>
      </c>
      <c r="Q47" s="237" t="s">
        <v>4061</v>
      </c>
      <c r="R47" s="237" t="s">
        <v>2433</v>
      </c>
      <c r="S47" s="237" t="s">
        <v>4062</v>
      </c>
      <c r="T47" s="237" t="s">
        <v>2433</v>
      </c>
      <c r="U47" s="237" t="s">
        <v>2462</v>
      </c>
      <c r="V47" s="237" t="s">
        <v>2433</v>
      </c>
      <c r="W47" s="237" t="s">
        <v>4063</v>
      </c>
      <c r="X47" s="237" t="s">
        <v>2433</v>
      </c>
      <c r="Y47" s="237" t="s">
        <v>4064</v>
      </c>
      <c r="Z47" s="237" t="s">
        <v>2433</v>
      </c>
      <c r="AA47" s="237" t="s">
        <v>4065</v>
      </c>
      <c r="AB47" s="237" t="s">
        <v>2433</v>
      </c>
      <c r="AC47" s="237" t="s">
        <v>4066</v>
      </c>
      <c r="AD47" s="237" t="s">
        <v>2433</v>
      </c>
      <c r="AE47" s="237" t="s">
        <v>4067</v>
      </c>
      <c r="AF47" s="237" t="s">
        <v>2433</v>
      </c>
      <c r="AG47" s="237" t="s">
        <v>4068</v>
      </c>
      <c r="AH47" s="237" t="s">
        <v>2433</v>
      </c>
      <c r="AI47" s="237" t="s">
        <v>4069</v>
      </c>
      <c r="AJ47" s="237" t="s">
        <v>2433</v>
      </c>
      <c r="AK47" s="237" t="s">
        <v>4070</v>
      </c>
      <c r="AL47" s="237" t="s">
        <v>2433</v>
      </c>
      <c r="AM47" s="237" t="s">
        <v>2462</v>
      </c>
      <c r="AN47" s="237" t="s">
        <v>2433</v>
      </c>
      <c r="AO47" s="237" t="s">
        <v>4071</v>
      </c>
      <c r="AP47" s="237" t="s">
        <v>2433</v>
      </c>
      <c r="AQ47" s="237" t="s">
        <v>4072</v>
      </c>
      <c r="AR47" s="237" t="s">
        <v>2433</v>
      </c>
      <c r="AS47" s="237" t="s">
        <v>4073</v>
      </c>
      <c r="AT47" s="237" t="s">
        <v>2433</v>
      </c>
      <c r="AU47" s="237" t="s">
        <v>4074</v>
      </c>
      <c r="AV47" s="237" t="s">
        <v>2433</v>
      </c>
      <c r="AW47" s="237" t="s">
        <v>4075</v>
      </c>
      <c r="AX47" s="237" t="s">
        <v>2433</v>
      </c>
      <c r="AY47" s="237" t="s">
        <v>4076</v>
      </c>
      <c r="AZ47" s="237" t="s">
        <v>4077</v>
      </c>
      <c r="BA47" s="237" t="s">
        <v>4078</v>
      </c>
      <c r="BB47" s="237" t="s">
        <v>4079</v>
      </c>
      <c r="BC47" s="237" t="s">
        <v>4080</v>
      </c>
      <c r="BD47" s="237" t="s">
        <v>2433</v>
      </c>
      <c r="BE47" s="237" t="s">
        <v>4081</v>
      </c>
      <c r="BF47" s="237" t="s">
        <v>2433</v>
      </c>
      <c r="BG47" s="237" t="s">
        <v>2462</v>
      </c>
      <c r="BH47" s="237" t="s">
        <v>2462</v>
      </c>
      <c r="BI47" s="237" t="s">
        <v>2462</v>
      </c>
      <c r="BJ47" s="237" t="s">
        <v>2433</v>
      </c>
      <c r="BK47" s="237" t="s">
        <v>2462</v>
      </c>
      <c r="BL47" s="237" t="s">
        <v>2462</v>
      </c>
      <c r="BM47" s="237" t="s">
        <v>2462</v>
      </c>
      <c r="BN47" s="237" t="s">
        <v>2462</v>
      </c>
      <c r="BO47" s="237" t="s">
        <v>2462</v>
      </c>
      <c r="BP47" s="237" t="s">
        <v>4082</v>
      </c>
      <c r="BQ47" s="237" t="s">
        <v>4083</v>
      </c>
      <c r="BR47" s="237" t="s">
        <v>2433</v>
      </c>
      <c r="BS47" s="237" t="s">
        <v>4084</v>
      </c>
      <c r="BT47" s="237" t="s">
        <v>4085</v>
      </c>
      <c r="BU47" s="237" t="s">
        <v>2433</v>
      </c>
      <c r="BV47" s="237" t="s">
        <v>2433</v>
      </c>
      <c r="BW47" s="237" t="s">
        <v>4086</v>
      </c>
      <c r="BX47" s="237" t="s">
        <v>2507</v>
      </c>
      <c r="BY47" s="237" t="s">
        <v>4087</v>
      </c>
      <c r="BZ47" s="237" t="s">
        <v>2462</v>
      </c>
      <c r="CA47" s="237" t="s">
        <v>2433</v>
      </c>
      <c r="CB47" s="237" t="s">
        <v>4087</v>
      </c>
      <c r="CC47" s="237" t="s">
        <v>2467</v>
      </c>
      <c r="CD47" s="237" t="s">
        <v>4088</v>
      </c>
      <c r="CE47" s="237" t="s">
        <v>4089</v>
      </c>
      <c r="CF47" s="237" t="s">
        <v>4090</v>
      </c>
      <c r="CG47" s="237" t="s">
        <v>4089</v>
      </c>
      <c r="CH47" s="237" t="s">
        <v>4091</v>
      </c>
      <c r="CI47" s="237" t="s">
        <v>4092</v>
      </c>
      <c r="CJ47" s="237" t="s">
        <v>2433</v>
      </c>
      <c r="CK47" s="237" t="s">
        <v>2433</v>
      </c>
      <c r="CL47" s="237" t="s">
        <v>2462</v>
      </c>
      <c r="CM47" s="237" t="s">
        <v>2433</v>
      </c>
      <c r="CN47" s="237" t="s">
        <v>2433</v>
      </c>
      <c r="CO47" s="237" t="s">
        <v>2433</v>
      </c>
      <c r="CP47" s="237" t="s">
        <v>2433</v>
      </c>
      <c r="CQ47" s="237" t="s">
        <v>2433</v>
      </c>
      <c r="CR47" s="237" t="s">
        <v>2462</v>
      </c>
      <c r="CS47" s="237" t="s">
        <v>2462</v>
      </c>
      <c r="CT47" s="237" t="s">
        <v>2433</v>
      </c>
      <c r="CU47" s="237" t="s">
        <v>2433</v>
      </c>
      <c r="CV47" s="237" t="s">
        <v>2433</v>
      </c>
      <c r="CW47" s="237" t="s">
        <v>2433</v>
      </c>
      <c r="CX47" s="237" t="s">
        <v>2462</v>
      </c>
      <c r="CY47" s="237" t="s">
        <v>2433</v>
      </c>
      <c r="CZ47" s="237" t="s">
        <v>2433</v>
      </c>
      <c r="DA47" s="237" t="s">
        <v>2511</v>
      </c>
      <c r="DB47" s="238">
        <v>42767.42591435185</v>
      </c>
      <c r="DC47" s="237" t="s">
        <v>2775</v>
      </c>
      <c r="DD47" s="238">
        <v>42864.513495370367</v>
      </c>
    </row>
    <row r="48" spans="1:108" ht="45" hidden="1" x14ac:dyDescent="0.25">
      <c r="A48" s="236">
        <v>49</v>
      </c>
      <c r="B48" s="237" t="s">
        <v>2432</v>
      </c>
      <c r="C48" s="236">
        <v>33</v>
      </c>
      <c r="D48" s="236" t="b">
        <v>1</v>
      </c>
      <c r="E48" s="237" t="s">
        <v>2850</v>
      </c>
      <c r="F48" s="237" t="s">
        <v>4093</v>
      </c>
      <c r="G48" s="237" t="s">
        <v>4094</v>
      </c>
      <c r="H48" s="237" t="s">
        <v>4095</v>
      </c>
      <c r="I48" s="237" t="s">
        <v>2433</v>
      </c>
      <c r="J48" s="237" t="s">
        <v>4096</v>
      </c>
      <c r="K48" s="237" t="s">
        <v>2854</v>
      </c>
      <c r="L48" s="237" t="s">
        <v>4097</v>
      </c>
      <c r="M48" s="237" t="s">
        <v>4098</v>
      </c>
      <c r="N48" s="237" t="s">
        <v>4099</v>
      </c>
      <c r="O48" s="237" t="s">
        <v>4100</v>
      </c>
      <c r="P48" s="237" t="s">
        <v>2433</v>
      </c>
      <c r="Q48" s="237" t="s">
        <v>4101</v>
      </c>
      <c r="R48" s="237" t="s">
        <v>2433</v>
      </c>
      <c r="S48" s="237" t="s">
        <v>2462</v>
      </c>
      <c r="T48" s="237" t="s">
        <v>2433</v>
      </c>
      <c r="U48" s="237" t="s">
        <v>2462</v>
      </c>
      <c r="V48" s="237" t="s">
        <v>2433</v>
      </c>
      <c r="W48" s="237" t="s">
        <v>4102</v>
      </c>
      <c r="X48" s="237" t="s">
        <v>2433</v>
      </c>
      <c r="Y48" s="237" t="s">
        <v>4103</v>
      </c>
      <c r="Z48" s="237" t="s">
        <v>2433</v>
      </c>
      <c r="AA48" s="237" t="s">
        <v>4104</v>
      </c>
      <c r="AB48" s="237" t="s">
        <v>2433</v>
      </c>
      <c r="AC48" s="237" t="s">
        <v>4105</v>
      </c>
      <c r="AD48" s="237" t="s">
        <v>2433</v>
      </c>
      <c r="AE48" s="237" t="s">
        <v>4106</v>
      </c>
      <c r="AF48" s="237" t="s">
        <v>2433</v>
      </c>
      <c r="AG48" s="237" t="s">
        <v>4107</v>
      </c>
      <c r="AH48" s="237" t="s">
        <v>2433</v>
      </c>
      <c r="AI48" s="237" t="s">
        <v>4108</v>
      </c>
      <c r="AJ48" s="237" t="s">
        <v>2433</v>
      </c>
      <c r="AK48" s="237" t="s">
        <v>4109</v>
      </c>
      <c r="AL48" s="237" t="s">
        <v>2433</v>
      </c>
      <c r="AM48" s="237" t="s">
        <v>2462</v>
      </c>
      <c r="AN48" s="237" t="s">
        <v>2433</v>
      </c>
      <c r="AO48" s="237" t="s">
        <v>4110</v>
      </c>
      <c r="AP48" s="237" t="s">
        <v>2433</v>
      </c>
      <c r="AQ48" s="237" t="s">
        <v>2462</v>
      </c>
      <c r="AR48" s="237" t="s">
        <v>2433</v>
      </c>
      <c r="AS48" s="237" t="s">
        <v>4110</v>
      </c>
      <c r="AT48" s="237" t="s">
        <v>2433</v>
      </c>
      <c r="AU48" s="237" t="s">
        <v>4111</v>
      </c>
      <c r="AV48" s="237" t="s">
        <v>2433</v>
      </c>
      <c r="AW48" s="237" t="s">
        <v>4112</v>
      </c>
      <c r="AX48" s="237" t="s">
        <v>2433</v>
      </c>
      <c r="AY48" s="237" t="s">
        <v>4113</v>
      </c>
      <c r="AZ48" s="237" t="s">
        <v>4114</v>
      </c>
      <c r="BA48" s="237" t="s">
        <v>2462</v>
      </c>
      <c r="BB48" s="237" t="s">
        <v>2462</v>
      </c>
      <c r="BC48" s="237" t="s">
        <v>2462</v>
      </c>
      <c r="BD48" s="237" t="s">
        <v>2433</v>
      </c>
      <c r="BE48" s="237" t="s">
        <v>4114</v>
      </c>
      <c r="BF48" s="237" t="s">
        <v>4115</v>
      </c>
      <c r="BG48" s="237" t="s">
        <v>4116</v>
      </c>
      <c r="BH48" s="237" t="s">
        <v>4117</v>
      </c>
      <c r="BI48" s="237" t="s">
        <v>4118</v>
      </c>
      <c r="BJ48" s="237" t="s">
        <v>2433</v>
      </c>
      <c r="BK48" s="237" t="s">
        <v>2462</v>
      </c>
      <c r="BL48" s="237" t="s">
        <v>2462</v>
      </c>
      <c r="BM48" s="237" t="s">
        <v>2462</v>
      </c>
      <c r="BN48" s="237" t="s">
        <v>4116</v>
      </c>
      <c r="BO48" s="237" t="s">
        <v>4118</v>
      </c>
      <c r="BP48" s="237" t="s">
        <v>4119</v>
      </c>
      <c r="BQ48" s="237" t="s">
        <v>4120</v>
      </c>
      <c r="BR48" s="237" t="s">
        <v>4121</v>
      </c>
      <c r="BS48" s="237" t="s">
        <v>2433</v>
      </c>
      <c r="BT48" s="237" t="s">
        <v>4122</v>
      </c>
      <c r="BU48" s="237" t="s">
        <v>4123</v>
      </c>
      <c r="BV48" s="237" t="s">
        <v>2433</v>
      </c>
      <c r="BW48" s="237" t="s">
        <v>4124</v>
      </c>
      <c r="BX48" s="237" t="s">
        <v>2507</v>
      </c>
      <c r="BY48" s="237" t="s">
        <v>4125</v>
      </c>
      <c r="BZ48" s="237" t="s">
        <v>2462</v>
      </c>
      <c r="CA48" s="237" t="s">
        <v>2433</v>
      </c>
      <c r="CB48" s="237" t="s">
        <v>4125</v>
      </c>
      <c r="CC48" s="237" t="s">
        <v>2467</v>
      </c>
      <c r="CD48" s="237" t="s">
        <v>4126</v>
      </c>
      <c r="CE48" s="237" t="s">
        <v>2433</v>
      </c>
      <c r="CF48" s="237" t="s">
        <v>2433</v>
      </c>
      <c r="CG48" s="237" t="s">
        <v>4126</v>
      </c>
      <c r="CH48" s="237" t="s">
        <v>4127</v>
      </c>
      <c r="CI48" s="237" t="s">
        <v>4126</v>
      </c>
      <c r="CJ48" s="237" t="s">
        <v>2433</v>
      </c>
      <c r="CK48" s="237" t="s">
        <v>2433</v>
      </c>
      <c r="CL48" s="237" t="s">
        <v>2462</v>
      </c>
      <c r="CM48" s="237" t="s">
        <v>2433</v>
      </c>
      <c r="CN48" s="237" t="s">
        <v>2433</v>
      </c>
      <c r="CO48" s="237" t="s">
        <v>2433</v>
      </c>
      <c r="CP48" s="237" t="s">
        <v>2433</v>
      </c>
      <c r="CQ48" s="237" t="s">
        <v>2433</v>
      </c>
      <c r="CR48" s="237" t="s">
        <v>2462</v>
      </c>
      <c r="CS48" s="237" t="s">
        <v>2462</v>
      </c>
      <c r="CT48" s="237" t="s">
        <v>2433</v>
      </c>
      <c r="CU48" s="237" t="s">
        <v>2433</v>
      </c>
      <c r="CV48" s="237" t="s">
        <v>2433</v>
      </c>
      <c r="CW48" s="237" t="s">
        <v>2433</v>
      </c>
      <c r="CX48" s="237" t="s">
        <v>2462</v>
      </c>
      <c r="CY48" s="237" t="s">
        <v>2433</v>
      </c>
      <c r="CZ48" s="237" t="s">
        <v>2433</v>
      </c>
      <c r="DA48" s="237" t="s">
        <v>2470</v>
      </c>
      <c r="DB48" s="238">
        <v>42767.47760416667</v>
      </c>
      <c r="DC48" s="237" t="s">
        <v>2511</v>
      </c>
      <c r="DD48" s="238">
        <v>42789.452025462961</v>
      </c>
    </row>
    <row r="49" spans="1:108" ht="90" hidden="1" x14ac:dyDescent="0.25">
      <c r="A49" s="236">
        <v>50</v>
      </c>
      <c r="B49" s="237" t="s">
        <v>2432</v>
      </c>
      <c r="C49" s="236">
        <v>30</v>
      </c>
      <c r="D49" s="236" t="b">
        <v>1</v>
      </c>
      <c r="E49" s="237" t="s">
        <v>4128</v>
      </c>
      <c r="F49" s="237" t="s">
        <v>4129</v>
      </c>
      <c r="G49" s="237" t="s">
        <v>4130</v>
      </c>
      <c r="H49" s="237" t="s">
        <v>4131</v>
      </c>
      <c r="I49" s="237" t="s">
        <v>2614</v>
      </c>
      <c r="J49" s="237" t="s">
        <v>4129</v>
      </c>
      <c r="K49" s="237" t="s">
        <v>4130</v>
      </c>
      <c r="L49" s="237" t="s">
        <v>4131</v>
      </c>
      <c r="M49" s="237" t="s">
        <v>2433</v>
      </c>
      <c r="N49" s="237" t="s">
        <v>4132</v>
      </c>
      <c r="O49" s="237" t="s">
        <v>4133</v>
      </c>
      <c r="P49" s="237" t="s">
        <v>2433</v>
      </c>
      <c r="Q49" s="237" t="s">
        <v>4134</v>
      </c>
      <c r="R49" s="237" t="s">
        <v>4135</v>
      </c>
      <c r="S49" s="237" t="s">
        <v>4136</v>
      </c>
      <c r="T49" s="237" t="s">
        <v>4137</v>
      </c>
      <c r="U49" s="237" t="s">
        <v>2462</v>
      </c>
      <c r="V49" s="237" t="s">
        <v>2433</v>
      </c>
      <c r="W49" s="237" t="s">
        <v>4138</v>
      </c>
      <c r="X49" s="237" t="s">
        <v>2433</v>
      </c>
      <c r="Y49" s="237" t="s">
        <v>4139</v>
      </c>
      <c r="Z49" s="237" t="s">
        <v>2433</v>
      </c>
      <c r="AA49" s="237" t="s">
        <v>4140</v>
      </c>
      <c r="AB49" s="237" t="s">
        <v>2433</v>
      </c>
      <c r="AC49" s="237" t="s">
        <v>4141</v>
      </c>
      <c r="AD49" s="237" t="s">
        <v>2433</v>
      </c>
      <c r="AE49" s="237" t="s">
        <v>4142</v>
      </c>
      <c r="AF49" s="237" t="s">
        <v>2433</v>
      </c>
      <c r="AG49" s="237" t="s">
        <v>4143</v>
      </c>
      <c r="AH49" s="237" t="s">
        <v>2433</v>
      </c>
      <c r="AI49" s="237" t="s">
        <v>4144</v>
      </c>
      <c r="AJ49" s="237" t="s">
        <v>2433</v>
      </c>
      <c r="AK49" s="237" t="s">
        <v>4145</v>
      </c>
      <c r="AL49" s="237" t="s">
        <v>2433</v>
      </c>
      <c r="AM49" s="237" t="s">
        <v>2462</v>
      </c>
      <c r="AN49" s="237" t="s">
        <v>2433</v>
      </c>
      <c r="AO49" s="237" t="s">
        <v>4146</v>
      </c>
      <c r="AP49" s="237" t="s">
        <v>2433</v>
      </c>
      <c r="AQ49" s="237" t="s">
        <v>4147</v>
      </c>
      <c r="AR49" s="237" t="s">
        <v>2433</v>
      </c>
      <c r="AS49" s="237" t="s">
        <v>4148</v>
      </c>
      <c r="AT49" s="237" t="s">
        <v>2433</v>
      </c>
      <c r="AU49" s="237" t="s">
        <v>4149</v>
      </c>
      <c r="AV49" s="237" t="s">
        <v>2433</v>
      </c>
      <c r="AW49" s="237" t="s">
        <v>4150</v>
      </c>
      <c r="AX49" s="237" t="s">
        <v>2433</v>
      </c>
      <c r="AY49" s="237" t="s">
        <v>4151</v>
      </c>
      <c r="AZ49" s="237" t="s">
        <v>4152</v>
      </c>
      <c r="BA49" s="237" t="s">
        <v>4153</v>
      </c>
      <c r="BB49" s="237" t="s">
        <v>4154</v>
      </c>
      <c r="BC49" s="237" t="s">
        <v>4155</v>
      </c>
      <c r="BD49" s="237" t="s">
        <v>2433</v>
      </c>
      <c r="BE49" s="237" t="s">
        <v>4156</v>
      </c>
      <c r="BF49" s="237" t="s">
        <v>2433</v>
      </c>
      <c r="BG49" s="237" t="s">
        <v>2462</v>
      </c>
      <c r="BH49" s="237" t="s">
        <v>2462</v>
      </c>
      <c r="BI49" s="237" t="s">
        <v>2462</v>
      </c>
      <c r="BJ49" s="237" t="s">
        <v>2433</v>
      </c>
      <c r="BK49" s="237" t="s">
        <v>2462</v>
      </c>
      <c r="BL49" s="237" t="s">
        <v>2462</v>
      </c>
      <c r="BM49" s="237" t="s">
        <v>2462</v>
      </c>
      <c r="BN49" s="237" t="s">
        <v>2462</v>
      </c>
      <c r="BO49" s="237" t="s">
        <v>2462</v>
      </c>
      <c r="BP49" s="237" t="s">
        <v>4157</v>
      </c>
      <c r="BQ49" s="237" t="s">
        <v>4158</v>
      </c>
      <c r="BR49" s="237" t="s">
        <v>2433</v>
      </c>
      <c r="BS49" s="237" t="s">
        <v>4159</v>
      </c>
      <c r="BT49" s="237" t="s">
        <v>2433</v>
      </c>
      <c r="BU49" s="237" t="s">
        <v>2433</v>
      </c>
      <c r="BV49" s="237" t="s">
        <v>2433</v>
      </c>
      <c r="BW49" s="237" t="s">
        <v>4159</v>
      </c>
      <c r="BX49" s="237" t="s">
        <v>2462</v>
      </c>
      <c r="BY49" s="237" t="s">
        <v>2433</v>
      </c>
      <c r="BZ49" s="237" t="s">
        <v>2462</v>
      </c>
      <c r="CA49" s="237" t="s">
        <v>2433</v>
      </c>
      <c r="CB49" s="237" t="s">
        <v>2462</v>
      </c>
      <c r="CC49" s="237" t="s">
        <v>2467</v>
      </c>
      <c r="CD49" s="237" t="s">
        <v>4160</v>
      </c>
      <c r="CE49" s="237" t="s">
        <v>4160</v>
      </c>
      <c r="CF49" s="237" t="s">
        <v>2433</v>
      </c>
      <c r="CG49" s="237" t="s">
        <v>2433</v>
      </c>
      <c r="CH49" s="237" t="s">
        <v>2433</v>
      </c>
      <c r="CI49" s="237" t="s">
        <v>4160</v>
      </c>
      <c r="CJ49" s="237" t="s">
        <v>2433</v>
      </c>
      <c r="CK49" s="237" t="s">
        <v>2433</v>
      </c>
      <c r="CL49" s="237" t="s">
        <v>2462</v>
      </c>
      <c r="CM49" s="237" t="s">
        <v>2433</v>
      </c>
      <c r="CN49" s="237" t="s">
        <v>2433</v>
      </c>
      <c r="CO49" s="237" t="s">
        <v>2433</v>
      </c>
      <c r="CP49" s="237" t="s">
        <v>2433</v>
      </c>
      <c r="CQ49" s="237" t="s">
        <v>2433</v>
      </c>
      <c r="CR49" s="237" t="s">
        <v>2462</v>
      </c>
      <c r="CS49" s="237" t="s">
        <v>2462</v>
      </c>
      <c r="CT49" s="237" t="s">
        <v>2433</v>
      </c>
      <c r="CU49" s="237" t="s">
        <v>2433</v>
      </c>
      <c r="CV49" s="237" t="s">
        <v>2433</v>
      </c>
      <c r="CW49" s="237" t="s">
        <v>2433</v>
      </c>
      <c r="CX49" s="237" t="s">
        <v>2462</v>
      </c>
      <c r="CY49" s="237" t="s">
        <v>2433</v>
      </c>
      <c r="CZ49" s="237" t="s">
        <v>4161</v>
      </c>
      <c r="DA49" s="237" t="s">
        <v>2511</v>
      </c>
      <c r="DB49" s="238">
        <v>42767.54142361111</v>
      </c>
      <c r="DC49" s="237" t="s">
        <v>2511</v>
      </c>
      <c r="DD49" s="238">
        <v>42767.54142361111</v>
      </c>
    </row>
    <row r="50" spans="1:108" ht="60" hidden="1" x14ac:dyDescent="0.25">
      <c r="A50" s="236">
        <v>51</v>
      </c>
      <c r="B50" s="237" t="s">
        <v>2432</v>
      </c>
      <c r="C50" s="236">
        <v>60</v>
      </c>
      <c r="D50" s="236" t="b">
        <v>1</v>
      </c>
      <c r="E50" s="237" t="s">
        <v>2433</v>
      </c>
      <c r="F50" s="237" t="s">
        <v>4162</v>
      </c>
      <c r="G50" s="237" t="s">
        <v>4163</v>
      </c>
      <c r="H50" s="237" t="s">
        <v>4164</v>
      </c>
      <c r="I50" s="237" t="s">
        <v>2811</v>
      </c>
      <c r="J50" s="237" t="s">
        <v>4165</v>
      </c>
      <c r="K50" s="237" t="s">
        <v>4166</v>
      </c>
      <c r="L50" s="237" t="s">
        <v>4167</v>
      </c>
      <c r="M50" s="237" t="s">
        <v>4168</v>
      </c>
      <c r="N50" s="237" t="s">
        <v>4169</v>
      </c>
      <c r="O50" s="237" t="s">
        <v>4170</v>
      </c>
      <c r="P50" s="237" t="s">
        <v>2433</v>
      </c>
      <c r="Q50" s="237" t="s">
        <v>4171</v>
      </c>
      <c r="R50" s="237" t="s">
        <v>2433</v>
      </c>
      <c r="S50" s="237" t="s">
        <v>4172</v>
      </c>
      <c r="T50" s="237" t="s">
        <v>2433</v>
      </c>
      <c r="U50" s="237" t="s">
        <v>4173</v>
      </c>
      <c r="V50" s="237" t="s">
        <v>2433</v>
      </c>
      <c r="W50" s="237" t="s">
        <v>4174</v>
      </c>
      <c r="X50" s="237" t="s">
        <v>2433</v>
      </c>
      <c r="Y50" s="237" t="s">
        <v>4175</v>
      </c>
      <c r="Z50" s="237" t="s">
        <v>2433</v>
      </c>
      <c r="AA50" s="237" t="s">
        <v>4176</v>
      </c>
      <c r="AB50" s="237" t="s">
        <v>2433</v>
      </c>
      <c r="AC50" s="237" t="s">
        <v>4177</v>
      </c>
      <c r="AD50" s="237" t="s">
        <v>2433</v>
      </c>
      <c r="AE50" s="237" t="s">
        <v>4178</v>
      </c>
      <c r="AF50" s="237" t="s">
        <v>2433</v>
      </c>
      <c r="AG50" s="237" t="s">
        <v>4179</v>
      </c>
      <c r="AH50" s="237" t="s">
        <v>2433</v>
      </c>
      <c r="AI50" s="237" t="s">
        <v>4180</v>
      </c>
      <c r="AJ50" s="237" t="s">
        <v>2433</v>
      </c>
      <c r="AK50" s="237" t="s">
        <v>4181</v>
      </c>
      <c r="AL50" s="237" t="s">
        <v>2433</v>
      </c>
      <c r="AM50" s="237" t="s">
        <v>2462</v>
      </c>
      <c r="AN50" s="237" t="s">
        <v>2433</v>
      </c>
      <c r="AO50" s="237" t="s">
        <v>4182</v>
      </c>
      <c r="AP50" s="237" t="s">
        <v>2433</v>
      </c>
      <c r="AQ50" s="237" t="s">
        <v>4183</v>
      </c>
      <c r="AR50" s="237" t="s">
        <v>2433</v>
      </c>
      <c r="AS50" s="237" t="s">
        <v>4184</v>
      </c>
      <c r="AT50" s="237" t="s">
        <v>2433</v>
      </c>
      <c r="AU50" s="237" t="s">
        <v>4185</v>
      </c>
      <c r="AV50" s="237" t="s">
        <v>2433</v>
      </c>
      <c r="AW50" s="237" t="s">
        <v>4186</v>
      </c>
      <c r="AX50" s="237" t="s">
        <v>2433</v>
      </c>
      <c r="AY50" s="237" t="s">
        <v>4187</v>
      </c>
      <c r="AZ50" s="237" t="s">
        <v>4188</v>
      </c>
      <c r="BA50" s="237" t="s">
        <v>4189</v>
      </c>
      <c r="BB50" s="237" t="s">
        <v>4190</v>
      </c>
      <c r="BC50" s="237" t="s">
        <v>2462</v>
      </c>
      <c r="BD50" s="237" t="s">
        <v>70</v>
      </c>
      <c r="BE50" s="237" t="s">
        <v>4191</v>
      </c>
      <c r="BF50" s="237" t="s">
        <v>2433</v>
      </c>
      <c r="BG50" s="237" t="s">
        <v>2462</v>
      </c>
      <c r="BH50" s="237" t="s">
        <v>2462</v>
      </c>
      <c r="BI50" s="237" t="s">
        <v>2462</v>
      </c>
      <c r="BJ50" s="237" t="s">
        <v>2433</v>
      </c>
      <c r="BK50" s="237" t="s">
        <v>2462</v>
      </c>
      <c r="BL50" s="237" t="s">
        <v>2462</v>
      </c>
      <c r="BM50" s="237" t="s">
        <v>2462</v>
      </c>
      <c r="BN50" s="237" t="s">
        <v>2462</v>
      </c>
      <c r="BO50" s="237" t="s">
        <v>2462</v>
      </c>
      <c r="BP50" s="237" t="s">
        <v>2433</v>
      </c>
      <c r="BQ50" s="237" t="s">
        <v>2433</v>
      </c>
      <c r="BR50" s="237" t="s">
        <v>4192</v>
      </c>
      <c r="BS50" s="237" t="s">
        <v>4193</v>
      </c>
      <c r="BT50" s="237" t="s">
        <v>2433</v>
      </c>
      <c r="BU50" s="237" t="s">
        <v>2433</v>
      </c>
      <c r="BV50" s="237" t="s">
        <v>2433</v>
      </c>
      <c r="BW50" s="237" t="s">
        <v>4194</v>
      </c>
      <c r="BX50" s="237" t="s">
        <v>2507</v>
      </c>
      <c r="BY50" s="237" t="s">
        <v>4195</v>
      </c>
      <c r="BZ50" s="237" t="s">
        <v>2462</v>
      </c>
      <c r="CA50" s="237" t="s">
        <v>2433</v>
      </c>
      <c r="CB50" s="237" t="s">
        <v>4195</v>
      </c>
      <c r="CC50" s="237" t="s">
        <v>2467</v>
      </c>
      <c r="CD50" s="237" t="s">
        <v>4196</v>
      </c>
      <c r="CE50" s="237" t="s">
        <v>4197</v>
      </c>
      <c r="CF50" s="237" t="s">
        <v>4198</v>
      </c>
      <c r="CG50" s="237" t="s">
        <v>4199</v>
      </c>
      <c r="CH50" s="237" t="s">
        <v>4200</v>
      </c>
      <c r="CI50" s="237" t="s">
        <v>4196</v>
      </c>
      <c r="CJ50" s="237" t="s">
        <v>2433</v>
      </c>
      <c r="CK50" s="237" t="s">
        <v>2433</v>
      </c>
      <c r="CL50" s="237" t="s">
        <v>2462</v>
      </c>
      <c r="CM50" s="237" t="s">
        <v>2433</v>
      </c>
      <c r="CN50" s="237" t="s">
        <v>2433</v>
      </c>
      <c r="CO50" s="237" t="s">
        <v>2433</v>
      </c>
      <c r="CP50" s="237" t="s">
        <v>2433</v>
      </c>
      <c r="CQ50" s="237" t="s">
        <v>2433</v>
      </c>
      <c r="CR50" s="237" t="s">
        <v>2462</v>
      </c>
      <c r="CS50" s="237" t="s">
        <v>2462</v>
      </c>
      <c r="CT50" s="237" t="s">
        <v>2433</v>
      </c>
      <c r="CU50" s="237" t="s">
        <v>2433</v>
      </c>
      <c r="CV50" s="237" t="s">
        <v>2433</v>
      </c>
      <c r="CW50" s="237" t="s">
        <v>2433</v>
      </c>
      <c r="CX50" s="237" t="s">
        <v>2462</v>
      </c>
      <c r="CY50" s="237" t="s">
        <v>2433</v>
      </c>
      <c r="CZ50" s="237" t="s">
        <v>4201</v>
      </c>
      <c r="DA50" s="237" t="s">
        <v>2470</v>
      </c>
      <c r="DB50" s="238">
        <v>42767.554803240739</v>
      </c>
      <c r="DC50" s="237" t="s">
        <v>2470</v>
      </c>
      <c r="DD50" s="238">
        <v>42767.554803240739</v>
      </c>
    </row>
    <row r="51" spans="1:108" ht="45" hidden="1" x14ac:dyDescent="0.25">
      <c r="A51" s="236">
        <v>52</v>
      </c>
      <c r="B51" s="237" t="s">
        <v>2432</v>
      </c>
      <c r="C51" s="236">
        <v>56</v>
      </c>
      <c r="D51" s="236" t="b">
        <v>1</v>
      </c>
      <c r="E51" s="237" t="s">
        <v>2433</v>
      </c>
      <c r="F51" s="237" t="s">
        <v>4202</v>
      </c>
      <c r="G51" s="237" t="s">
        <v>2476</v>
      </c>
      <c r="H51" s="237" t="s">
        <v>4203</v>
      </c>
      <c r="I51" s="237" t="s">
        <v>4204</v>
      </c>
      <c r="J51" s="237" t="s">
        <v>4205</v>
      </c>
      <c r="K51" s="237" t="s">
        <v>4206</v>
      </c>
      <c r="L51" s="237" t="s">
        <v>4207</v>
      </c>
      <c r="M51" s="237" t="s">
        <v>4208</v>
      </c>
      <c r="N51" s="237" t="s">
        <v>4209</v>
      </c>
      <c r="O51" s="237" t="s">
        <v>4210</v>
      </c>
      <c r="P51" s="237" t="s">
        <v>2433</v>
      </c>
      <c r="Q51" s="237" t="s">
        <v>4211</v>
      </c>
      <c r="R51" s="237" t="s">
        <v>2433</v>
      </c>
      <c r="S51" s="237" t="s">
        <v>4212</v>
      </c>
      <c r="T51" s="237" t="s">
        <v>2433</v>
      </c>
      <c r="U51" s="237" t="s">
        <v>2462</v>
      </c>
      <c r="V51" s="237" t="s">
        <v>2433</v>
      </c>
      <c r="W51" s="237" t="s">
        <v>4213</v>
      </c>
      <c r="X51" s="237" t="s">
        <v>2433</v>
      </c>
      <c r="Y51" s="237" t="s">
        <v>4214</v>
      </c>
      <c r="Z51" s="237" t="s">
        <v>2433</v>
      </c>
      <c r="AA51" s="237" t="s">
        <v>4215</v>
      </c>
      <c r="AB51" s="237" t="s">
        <v>2433</v>
      </c>
      <c r="AC51" s="237" t="s">
        <v>4216</v>
      </c>
      <c r="AD51" s="237" t="s">
        <v>2433</v>
      </c>
      <c r="AE51" s="237" t="s">
        <v>4217</v>
      </c>
      <c r="AF51" s="237" t="s">
        <v>2433</v>
      </c>
      <c r="AG51" s="237" t="s">
        <v>4218</v>
      </c>
      <c r="AH51" s="237" t="s">
        <v>2433</v>
      </c>
      <c r="AI51" s="237" t="s">
        <v>4219</v>
      </c>
      <c r="AJ51" s="237" t="s">
        <v>2433</v>
      </c>
      <c r="AK51" s="237" t="s">
        <v>4220</v>
      </c>
      <c r="AL51" s="237" t="s">
        <v>2433</v>
      </c>
      <c r="AM51" s="237" t="s">
        <v>2462</v>
      </c>
      <c r="AN51" s="237" t="s">
        <v>2433</v>
      </c>
      <c r="AO51" s="237" t="s">
        <v>4221</v>
      </c>
      <c r="AP51" s="237" t="s">
        <v>2433</v>
      </c>
      <c r="AQ51" s="237" t="s">
        <v>4222</v>
      </c>
      <c r="AR51" s="237" t="s">
        <v>2433</v>
      </c>
      <c r="AS51" s="237" t="s">
        <v>4223</v>
      </c>
      <c r="AT51" s="237" t="s">
        <v>2433</v>
      </c>
      <c r="AU51" s="237" t="s">
        <v>4224</v>
      </c>
      <c r="AV51" s="237" t="s">
        <v>2433</v>
      </c>
      <c r="AW51" s="237" t="s">
        <v>4225</v>
      </c>
      <c r="AX51" s="237" t="s">
        <v>2433</v>
      </c>
      <c r="AY51" s="237" t="s">
        <v>4226</v>
      </c>
      <c r="AZ51" s="237" t="s">
        <v>4227</v>
      </c>
      <c r="BA51" s="237" t="s">
        <v>4228</v>
      </c>
      <c r="BB51" s="237" t="s">
        <v>4229</v>
      </c>
      <c r="BC51" s="237" t="s">
        <v>2462</v>
      </c>
      <c r="BD51" s="237" t="s">
        <v>2433</v>
      </c>
      <c r="BE51" s="237" t="s">
        <v>4230</v>
      </c>
      <c r="BF51" s="237" t="s">
        <v>2433</v>
      </c>
      <c r="BG51" s="237" t="s">
        <v>2462</v>
      </c>
      <c r="BH51" s="237" t="s">
        <v>2462</v>
      </c>
      <c r="BI51" s="237" t="s">
        <v>2462</v>
      </c>
      <c r="BJ51" s="237" t="s">
        <v>2433</v>
      </c>
      <c r="BK51" s="237" t="s">
        <v>2462</v>
      </c>
      <c r="BL51" s="237" t="s">
        <v>2462</v>
      </c>
      <c r="BM51" s="237" t="s">
        <v>2462</v>
      </c>
      <c r="BN51" s="237" t="s">
        <v>2462</v>
      </c>
      <c r="BO51" s="237" t="s">
        <v>2462</v>
      </c>
      <c r="BP51" s="237" t="s">
        <v>2433</v>
      </c>
      <c r="BQ51" s="237" t="s">
        <v>2433</v>
      </c>
      <c r="BR51" s="237" t="s">
        <v>2433</v>
      </c>
      <c r="BS51" s="237" t="s">
        <v>4231</v>
      </c>
      <c r="BT51" s="237" t="s">
        <v>2433</v>
      </c>
      <c r="BU51" s="237" t="s">
        <v>2433</v>
      </c>
      <c r="BV51" s="237" t="s">
        <v>2433</v>
      </c>
      <c r="BW51" s="237" t="s">
        <v>4231</v>
      </c>
      <c r="BX51" s="237" t="s">
        <v>2507</v>
      </c>
      <c r="BY51" s="237" t="s">
        <v>4232</v>
      </c>
      <c r="BZ51" s="237" t="s">
        <v>2702</v>
      </c>
      <c r="CA51" s="237" t="s">
        <v>4233</v>
      </c>
      <c r="CB51" s="237" t="s">
        <v>4234</v>
      </c>
      <c r="CC51" s="237" t="s">
        <v>3779</v>
      </c>
      <c r="CD51" s="237" t="s">
        <v>4235</v>
      </c>
      <c r="CE51" s="237" t="s">
        <v>2433</v>
      </c>
      <c r="CF51" s="237" t="s">
        <v>2433</v>
      </c>
      <c r="CG51" s="237" t="s">
        <v>4235</v>
      </c>
      <c r="CH51" s="237" t="s">
        <v>4236</v>
      </c>
      <c r="CI51" s="237" t="s">
        <v>4235</v>
      </c>
      <c r="CJ51" s="237" t="s">
        <v>2433</v>
      </c>
      <c r="CK51" s="237" t="s">
        <v>2433</v>
      </c>
      <c r="CL51" s="237" t="s">
        <v>2462</v>
      </c>
      <c r="CM51" s="237" t="s">
        <v>2433</v>
      </c>
      <c r="CN51" s="237" t="s">
        <v>2433</v>
      </c>
      <c r="CO51" s="237" t="s">
        <v>2433</v>
      </c>
      <c r="CP51" s="237" t="s">
        <v>2433</v>
      </c>
      <c r="CQ51" s="237" t="s">
        <v>2433</v>
      </c>
      <c r="CR51" s="237" t="s">
        <v>2462</v>
      </c>
      <c r="CS51" s="237" t="s">
        <v>2462</v>
      </c>
      <c r="CT51" s="237" t="s">
        <v>2433</v>
      </c>
      <c r="CU51" s="237" t="s">
        <v>2433</v>
      </c>
      <c r="CV51" s="237" t="s">
        <v>2433</v>
      </c>
      <c r="CW51" s="237" t="s">
        <v>2433</v>
      </c>
      <c r="CX51" s="237" t="s">
        <v>2462</v>
      </c>
      <c r="CY51" s="237" t="s">
        <v>2433</v>
      </c>
      <c r="CZ51" s="237" t="s">
        <v>4237</v>
      </c>
      <c r="DA51" s="237" t="s">
        <v>2511</v>
      </c>
      <c r="DB51" s="238">
        <v>42767.599374999998</v>
      </c>
      <c r="DC51" s="237" t="s">
        <v>2511</v>
      </c>
      <c r="DD51" s="238">
        <v>42821.516226851854</v>
      </c>
    </row>
    <row r="52" spans="1:108" ht="45" hidden="1" x14ac:dyDescent="0.25">
      <c r="A52" s="236">
        <v>53</v>
      </c>
      <c r="B52" s="237" t="s">
        <v>2432</v>
      </c>
      <c r="C52" s="236">
        <v>67</v>
      </c>
      <c r="D52" s="236" t="b">
        <v>1</v>
      </c>
      <c r="E52" s="237" t="s">
        <v>2850</v>
      </c>
      <c r="F52" s="237" t="s">
        <v>4238</v>
      </c>
      <c r="G52" s="237" t="s">
        <v>4239</v>
      </c>
      <c r="H52" s="237" t="s">
        <v>4240</v>
      </c>
      <c r="I52" s="237" t="s">
        <v>2433</v>
      </c>
      <c r="J52" s="237" t="s">
        <v>4241</v>
      </c>
      <c r="K52" s="237" t="s">
        <v>4242</v>
      </c>
      <c r="L52" s="237" t="s">
        <v>4243</v>
      </c>
      <c r="M52" s="237" t="s">
        <v>4244</v>
      </c>
      <c r="N52" s="237" t="s">
        <v>4245</v>
      </c>
      <c r="O52" s="237" t="s">
        <v>4246</v>
      </c>
      <c r="P52" s="237" t="s">
        <v>2433</v>
      </c>
      <c r="Q52" s="237" t="s">
        <v>4247</v>
      </c>
      <c r="R52" s="237" t="s">
        <v>2433</v>
      </c>
      <c r="S52" s="237" t="s">
        <v>4248</v>
      </c>
      <c r="T52" s="237" t="s">
        <v>2433</v>
      </c>
      <c r="U52" s="237" t="s">
        <v>4249</v>
      </c>
      <c r="V52" s="237" t="s">
        <v>2433</v>
      </c>
      <c r="W52" s="237" t="s">
        <v>4250</v>
      </c>
      <c r="X52" s="237" t="s">
        <v>2433</v>
      </c>
      <c r="Y52" s="237" t="s">
        <v>4251</v>
      </c>
      <c r="Z52" s="237" t="s">
        <v>2433</v>
      </c>
      <c r="AA52" s="237" t="s">
        <v>4252</v>
      </c>
      <c r="AB52" s="237" t="s">
        <v>2433</v>
      </c>
      <c r="AC52" s="237" t="s">
        <v>4253</v>
      </c>
      <c r="AD52" s="237" t="s">
        <v>2433</v>
      </c>
      <c r="AE52" s="237" t="s">
        <v>4254</v>
      </c>
      <c r="AF52" s="237" t="s">
        <v>2433</v>
      </c>
      <c r="AG52" s="237" t="s">
        <v>4255</v>
      </c>
      <c r="AH52" s="237" t="s">
        <v>2433</v>
      </c>
      <c r="AI52" s="237" t="s">
        <v>4256</v>
      </c>
      <c r="AJ52" s="237" t="s">
        <v>2433</v>
      </c>
      <c r="AK52" s="237" t="s">
        <v>4257</v>
      </c>
      <c r="AL52" s="237" t="s">
        <v>2433</v>
      </c>
      <c r="AM52" s="237" t="s">
        <v>4258</v>
      </c>
      <c r="AN52" s="237" t="s">
        <v>2433</v>
      </c>
      <c r="AO52" s="237" t="s">
        <v>4259</v>
      </c>
      <c r="AP52" s="237" t="s">
        <v>2433</v>
      </c>
      <c r="AQ52" s="237" t="s">
        <v>4260</v>
      </c>
      <c r="AR52" s="237" t="s">
        <v>2433</v>
      </c>
      <c r="AS52" s="237" t="s">
        <v>4261</v>
      </c>
      <c r="AT52" s="237" t="s">
        <v>2433</v>
      </c>
      <c r="AU52" s="237" t="s">
        <v>4262</v>
      </c>
      <c r="AV52" s="237" t="s">
        <v>2433</v>
      </c>
      <c r="AW52" s="237" t="s">
        <v>4263</v>
      </c>
      <c r="AX52" s="237" t="s">
        <v>2433</v>
      </c>
      <c r="AY52" s="237" t="s">
        <v>4264</v>
      </c>
      <c r="AZ52" s="237" t="s">
        <v>4265</v>
      </c>
      <c r="BA52" s="237" t="s">
        <v>4266</v>
      </c>
      <c r="BB52" s="237" t="s">
        <v>4267</v>
      </c>
      <c r="BC52" s="237" t="s">
        <v>4268</v>
      </c>
      <c r="BD52" s="237" t="s">
        <v>2433</v>
      </c>
      <c r="BE52" s="237" t="s">
        <v>4269</v>
      </c>
      <c r="BF52" s="237" t="s">
        <v>2433</v>
      </c>
      <c r="BG52" s="237" t="s">
        <v>2462</v>
      </c>
      <c r="BH52" s="237" t="s">
        <v>2462</v>
      </c>
      <c r="BI52" s="237" t="s">
        <v>2462</v>
      </c>
      <c r="BJ52" s="237" t="s">
        <v>2433</v>
      </c>
      <c r="BK52" s="237" t="s">
        <v>2462</v>
      </c>
      <c r="BL52" s="237" t="s">
        <v>2462</v>
      </c>
      <c r="BM52" s="237" t="s">
        <v>2462</v>
      </c>
      <c r="BN52" s="237" t="s">
        <v>2462</v>
      </c>
      <c r="BO52" s="237" t="s">
        <v>2462</v>
      </c>
      <c r="BP52" s="237" t="s">
        <v>4270</v>
      </c>
      <c r="BQ52" s="237" t="s">
        <v>4271</v>
      </c>
      <c r="BR52" s="237" t="s">
        <v>4272</v>
      </c>
      <c r="BS52" s="237" t="s">
        <v>4273</v>
      </c>
      <c r="BT52" s="237" t="s">
        <v>4274</v>
      </c>
      <c r="BU52" s="237" t="s">
        <v>4275</v>
      </c>
      <c r="BV52" s="237" t="s">
        <v>2433</v>
      </c>
      <c r="BW52" s="237" t="s">
        <v>4276</v>
      </c>
      <c r="BX52" s="237" t="s">
        <v>2507</v>
      </c>
      <c r="BY52" s="237" t="s">
        <v>4277</v>
      </c>
      <c r="BZ52" s="237" t="s">
        <v>2702</v>
      </c>
      <c r="CA52" s="237" t="s">
        <v>4278</v>
      </c>
      <c r="CB52" s="237" t="s">
        <v>4279</v>
      </c>
      <c r="CC52" s="237" t="s">
        <v>2705</v>
      </c>
      <c r="CD52" s="237" t="s">
        <v>4280</v>
      </c>
      <c r="CE52" s="237" t="s">
        <v>4281</v>
      </c>
      <c r="CF52" s="237" t="s">
        <v>4282</v>
      </c>
      <c r="CG52" s="237" t="s">
        <v>4283</v>
      </c>
      <c r="CH52" s="237" t="s">
        <v>2433</v>
      </c>
      <c r="CI52" s="237" t="s">
        <v>4280</v>
      </c>
      <c r="CJ52" s="237" t="s">
        <v>2433</v>
      </c>
      <c r="CK52" s="237" t="s">
        <v>2433</v>
      </c>
      <c r="CL52" s="237" t="s">
        <v>2462</v>
      </c>
      <c r="CM52" s="237" t="s">
        <v>2433</v>
      </c>
      <c r="CN52" s="237" t="s">
        <v>2433</v>
      </c>
      <c r="CO52" s="237" t="s">
        <v>2433</v>
      </c>
      <c r="CP52" s="237" t="s">
        <v>2433</v>
      </c>
      <c r="CQ52" s="237" t="s">
        <v>2433</v>
      </c>
      <c r="CR52" s="237" t="s">
        <v>2462</v>
      </c>
      <c r="CS52" s="237" t="s">
        <v>2462</v>
      </c>
      <c r="CT52" s="237" t="s">
        <v>2433</v>
      </c>
      <c r="CU52" s="237" t="s">
        <v>2433</v>
      </c>
      <c r="CV52" s="237" t="s">
        <v>2433</v>
      </c>
      <c r="CW52" s="237" t="s">
        <v>2433</v>
      </c>
      <c r="CX52" s="237" t="s">
        <v>2462</v>
      </c>
      <c r="CY52" s="237" t="s">
        <v>2433</v>
      </c>
      <c r="CZ52" s="237" t="s">
        <v>4284</v>
      </c>
      <c r="DA52" s="237" t="s">
        <v>2511</v>
      </c>
      <c r="DB52" s="238">
        <v>42767.615266203706</v>
      </c>
      <c r="DC52" s="237" t="s">
        <v>2511</v>
      </c>
      <c r="DD52" s="238">
        <v>42767.615266203706</v>
      </c>
    </row>
    <row r="53" spans="1:108" ht="60" hidden="1" x14ac:dyDescent="0.25">
      <c r="A53" s="236">
        <v>54</v>
      </c>
      <c r="B53" s="237" t="s">
        <v>2432</v>
      </c>
      <c r="C53" s="236">
        <v>44</v>
      </c>
      <c r="D53" s="236" t="b">
        <v>1</v>
      </c>
      <c r="E53" s="237" t="s">
        <v>2433</v>
      </c>
      <c r="F53" s="237" t="s">
        <v>4285</v>
      </c>
      <c r="G53" s="237" t="s">
        <v>3870</v>
      </c>
      <c r="H53" s="237" t="s">
        <v>4286</v>
      </c>
      <c r="I53" s="237" t="s">
        <v>4287</v>
      </c>
      <c r="J53" s="237" t="s">
        <v>4288</v>
      </c>
      <c r="K53" s="237" t="s">
        <v>4289</v>
      </c>
      <c r="L53" s="237" t="s">
        <v>4290</v>
      </c>
      <c r="M53" s="237" t="s">
        <v>4291</v>
      </c>
      <c r="N53" s="237" t="s">
        <v>4292</v>
      </c>
      <c r="O53" s="237" t="s">
        <v>4293</v>
      </c>
      <c r="P53" s="237" t="s">
        <v>2433</v>
      </c>
      <c r="Q53" s="237" t="s">
        <v>4294</v>
      </c>
      <c r="R53" s="237" t="s">
        <v>2433</v>
      </c>
      <c r="S53" s="237" t="s">
        <v>4295</v>
      </c>
      <c r="T53" s="237" t="s">
        <v>2433</v>
      </c>
      <c r="U53" s="237" t="s">
        <v>2462</v>
      </c>
      <c r="V53" s="237" t="s">
        <v>2433</v>
      </c>
      <c r="W53" s="237" t="s">
        <v>4296</v>
      </c>
      <c r="X53" s="237" t="s">
        <v>2433</v>
      </c>
      <c r="Y53" s="237" t="s">
        <v>4297</v>
      </c>
      <c r="Z53" s="237" t="s">
        <v>2433</v>
      </c>
      <c r="AA53" s="237" t="s">
        <v>4298</v>
      </c>
      <c r="AB53" s="237" t="s">
        <v>2433</v>
      </c>
      <c r="AC53" s="237" t="s">
        <v>4299</v>
      </c>
      <c r="AD53" s="237" t="s">
        <v>2433</v>
      </c>
      <c r="AE53" s="237" t="s">
        <v>4300</v>
      </c>
      <c r="AF53" s="237" t="s">
        <v>2433</v>
      </c>
      <c r="AG53" s="237" t="s">
        <v>4301</v>
      </c>
      <c r="AH53" s="237" t="s">
        <v>2433</v>
      </c>
      <c r="AI53" s="237" t="s">
        <v>4302</v>
      </c>
      <c r="AJ53" s="237" t="s">
        <v>2433</v>
      </c>
      <c r="AK53" s="237" t="s">
        <v>4303</v>
      </c>
      <c r="AL53" s="237" t="s">
        <v>4304</v>
      </c>
      <c r="AM53" s="237" t="s">
        <v>2462</v>
      </c>
      <c r="AN53" s="237" t="s">
        <v>2433</v>
      </c>
      <c r="AO53" s="237" t="s">
        <v>4305</v>
      </c>
      <c r="AP53" s="237" t="s">
        <v>2433</v>
      </c>
      <c r="AQ53" s="237" t="s">
        <v>4306</v>
      </c>
      <c r="AR53" s="237" t="s">
        <v>2433</v>
      </c>
      <c r="AS53" s="237" t="s">
        <v>4307</v>
      </c>
      <c r="AT53" s="237" t="s">
        <v>2433</v>
      </c>
      <c r="AU53" s="237" t="s">
        <v>4308</v>
      </c>
      <c r="AV53" s="237" t="s">
        <v>2433</v>
      </c>
      <c r="AW53" s="237" t="s">
        <v>4309</v>
      </c>
      <c r="AX53" s="237" t="s">
        <v>2433</v>
      </c>
      <c r="AY53" s="237" t="s">
        <v>4310</v>
      </c>
      <c r="AZ53" s="237" t="s">
        <v>4311</v>
      </c>
      <c r="BA53" s="237" t="s">
        <v>4312</v>
      </c>
      <c r="BB53" s="237" t="s">
        <v>4313</v>
      </c>
      <c r="BC53" s="237" t="s">
        <v>4314</v>
      </c>
      <c r="BD53" s="237" t="s">
        <v>2433</v>
      </c>
      <c r="BE53" s="237" t="s">
        <v>4315</v>
      </c>
      <c r="BF53" s="237" t="s">
        <v>2433</v>
      </c>
      <c r="BG53" s="237" t="s">
        <v>2462</v>
      </c>
      <c r="BH53" s="237" t="s">
        <v>2462</v>
      </c>
      <c r="BI53" s="237" t="s">
        <v>2462</v>
      </c>
      <c r="BJ53" s="237" t="s">
        <v>2433</v>
      </c>
      <c r="BK53" s="237" t="s">
        <v>2462</v>
      </c>
      <c r="BL53" s="237" t="s">
        <v>2462</v>
      </c>
      <c r="BM53" s="237" t="s">
        <v>2462</v>
      </c>
      <c r="BN53" s="237" t="s">
        <v>2462</v>
      </c>
      <c r="BO53" s="237" t="s">
        <v>2462</v>
      </c>
      <c r="BP53" s="237" t="s">
        <v>2462</v>
      </c>
      <c r="BQ53" s="237" t="s">
        <v>2462</v>
      </c>
      <c r="BR53" s="237" t="s">
        <v>2433</v>
      </c>
      <c r="BS53" s="237" t="s">
        <v>4316</v>
      </c>
      <c r="BT53" s="237" t="s">
        <v>2433</v>
      </c>
      <c r="BU53" s="237" t="s">
        <v>2433</v>
      </c>
      <c r="BV53" s="237" t="s">
        <v>2433</v>
      </c>
      <c r="BW53" s="237" t="s">
        <v>4316</v>
      </c>
      <c r="BX53" s="237" t="s">
        <v>2462</v>
      </c>
      <c r="BY53" s="237" t="s">
        <v>2433</v>
      </c>
      <c r="BZ53" s="237" t="s">
        <v>2462</v>
      </c>
      <c r="CA53" s="237" t="s">
        <v>2433</v>
      </c>
      <c r="CB53" s="237" t="s">
        <v>2462</v>
      </c>
      <c r="CC53" s="237" t="s">
        <v>3779</v>
      </c>
      <c r="CD53" s="237" t="s">
        <v>4317</v>
      </c>
      <c r="CE53" s="237" t="s">
        <v>4318</v>
      </c>
      <c r="CF53" s="237" t="s">
        <v>2433</v>
      </c>
      <c r="CG53" s="237" t="s">
        <v>4319</v>
      </c>
      <c r="CH53" s="237" t="s">
        <v>2433</v>
      </c>
      <c r="CI53" s="237" t="s">
        <v>4320</v>
      </c>
      <c r="CJ53" s="237" t="s">
        <v>2433</v>
      </c>
      <c r="CK53" s="237" t="s">
        <v>2433</v>
      </c>
      <c r="CL53" s="237" t="s">
        <v>2462</v>
      </c>
      <c r="CM53" s="237" t="s">
        <v>2433</v>
      </c>
      <c r="CN53" s="237" t="s">
        <v>2433</v>
      </c>
      <c r="CO53" s="237" t="s">
        <v>2433</v>
      </c>
      <c r="CP53" s="237" t="s">
        <v>2433</v>
      </c>
      <c r="CQ53" s="237" t="s">
        <v>2433</v>
      </c>
      <c r="CR53" s="237" t="s">
        <v>2462</v>
      </c>
      <c r="CS53" s="237" t="s">
        <v>2462</v>
      </c>
      <c r="CT53" s="237" t="s">
        <v>2433</v>
      </c>
      <c r="CU53" s="237" t="s">
        <v>2433</v>
      </c>
      <c r="CV53" s="237" t="s">
        <v>2433</v>
      </c>
      <c r="CW53" s="237" t="s">
        <v>2433</v>
      </c>
      <c r="CX53" s="237" t="s">
        <v>2462</v>
      </c>
      <c r="CY53" s="237" t="s">
        <v>2433</v>
      </c>
      <c r="CZ53" s="237" t="s">
        <v>2433</v>
      </c>
      <c r="DA53" s="237" t="s">
        <v>2511</v>
      </c>
      <c r="DB53" s="238">
        <v>42767.618680555555</v>
      </c>
      <c r="DC53" s="237" t="s">
        <v>2775</v>
      </c>
      <c r="DD53" s="238">
        <v>42864.591226851851</v>
      </c>
    </row>
    <row r="54" spans="1:108" ht="30" hidden="1" x14ac:dyDescent="0.25">
      <c r="A54" s="236">
        <v>55</v>
      </c>
      <c r="B54" s="237" t="s">
        <v>2432</v>
      </c>
      <c r="C54" s="236">
        <v>10</v>
      </c>
      <c r="D54" s="236" t="b">
        <v>1</v>
      </c>
      <c r="E54" s="237" t="s">
        <v>2433</v>
      </c>
      <c r="F54" s="237" t="s">
        <v>4321</v>
      </c>
      <c r="G54" s="237" t="s">
        <v>2476</v>
      </c>
      <c r="H54" s="237" t="s">
        <v>4322</v>
      </c>
      <c r="I54" s="237" t="s">
        <v>4323</v>
      </c>
      <c r="J54" s="237" t="s">
        <v>4324</v>
      </c>
      <c r="K54" s="237" t="s">
        <v>2476</v>
      </c>
      <c r="L54" s="237" t="s">
        <v>4322</v>
      </c>
      <c r="M54" s="237" t="s">
        <v>4325</v>
      </c>
      <c r="N54" s="237" t="s">
        <v>4326</v>
      </c>
      <c r="O54" s="237" t="s">
        <v>4327</v>
      </c>
      <c r="P54" s="237" t="s">
        <v>2433</v>
      </c>
      <c r="Q54" s="237" t="s">
        <v>4328</v>
      </c>
      <c r="R54" s="237" t="s">
        <v>2433</v>
      </c>
      <c r="S54" s="237" t="s">
        <v>4329</v>
      </c>
      <c r="T54" s="237" t="s">
        <v>2433</v>
      </c>
      <c r="U54" s="237" t="s">
        <v>2462</v>
      </c>
      <c r="V54" s="237" t="s">
        <v>2433</v>
      </c>
      <c r="W54" s="237" t="s">
        <v>4330</v>
      </c>
      <c r="X54" s="237" t="s">
        <v>2433</v>
      </c>
      <c r="Y54" s="237" t="s">
        <v>4331</v>
      </c>
      <c r="Z54" s="237" t="s">
        <v>2433</v>
      </c>
      <c r="AA54" s="237" t="s">
        <v>4332</v>
      </c>
      <c r="AB54" s="237" t="s">
        <v>2433</v>
      </c>
      <c r="AC54" s="237" t="s">
        <v>4333</v>
      </c>
      <c r="AD54" s="237" t="s">
        <v>2433</v>
      </c>
      <c r="AE54" s="237" t="s">
        <v>4334</v>
      </c>
      <c r="AF54" s="237" t="s">
        <v>2433</v>
      </c>
      <c r="AG54" s="237" t="s">
        <v>4335</v>
      </c>
      <c r="AH54" s="237" t="s">
        <v>2433</v>
      </c>
      <c r="AI54" s="237" t="s">
        <v>4336</v>
      </c>
      <c r="AJ54" s="237" t="s">
        <v>2433</v>
      </c>
      <c r="AK54" s="237" t="s">
        <v>4337</v>
      </c>
      <c r="AL54" s="237" t="s">
        <v>2433</v>
      </c>
      <c r="AM54" s="237" t="s">
        <v>4338</v>
      </c>
      <c r="AN54" s="237" t="s">
        <v>2433</v>
      </c>
      <c r="AO54" s="237" t="s">
        <v>4339</v>
      </c>
      <c r="AP54" s="237" t="s">
        <v>2433</v>
      </c>
      <c r="AQ54" s="237" t="s">
        <v>4340</v>
      </c>
      <c r="AR54" s="237" t="s">
        <v>2433</v>
      </c>
      <c r="AS54" s="237" t="s">
        <v>4341</v>
      </c>
      <c r="AT54" s="237" t="s">
        <v>2433</v>
      </c>
      <c r="AU54" s="237" t="s">
        <v>4342</v>
      </c>
      <c r="AV54" s="237" t="s">
        <v>2433</v>
      </c>
      <c r="AW54" s="237" t="s">
        <v>4343</v>
      </c>
      <c r="AX54" s="237" t="s">
        <v>2433</v>
      </c>
      <c r="AY54" s="237" t="s">
        <v>4344</v>
      </c>
      <c r="AZ54" s="237" t="s">
        <v>4345</v>
      </c>
      <c r="BA54" s="237" t="s">
        <v>4346</v>
      </c>
      <c r="BB54" s="237" t="s">
        <v>4347</v>
      </c>
      <c r="BC54" s="237" t="s">
        <v>2462</v>
      </c>
      <c r="BD54" s="237" t="s">
        <v>70</v>
      </c>
      <c r="BE54" s="237" t="s">
        <v>4348</v>
      </c>
      <c r="BF54" s="237" t="s">
        <v>2433</v>
      </c>
      <c r="BG54" s="237" t="s">
        <v>2462</v>
      </c>
      <c r="BH54" s="237" t="s">
        <v>2462</v>
      </c>
      <c r="BI54" s="237" t="s">
        <v>2462</v>
      </c>
      <c r="BJ54" s="237" t="s">
        <v>2433</v>
      </c>
      <c r="BK54" s="237" t="s">
        <v>2462</v>
      </c>
      <c r="BL54" s="237" t="s">
        <v>2462</v>
      </c>
      <c r="BM54" s="237" t="s">
        <v>2462</v>
      </c>
      <c r="BN54" s="237" t="s">
        <v>2462</v>
      </c>
      <c r="BO54" s="237" t="s">
        <v>2462</v>
      </c>
      <c r="BP54" s="237" t="s">
        <v>2433</v>
      </c>
      <c r="BQ54" s="237" t="s">
        <v>2433</v>
      </c>
      <c r="BR54" s="237" t="s">
        <v>4349</v>
      </c>
      <c r="BS54" s="237" t="s">
        <v>4350</v>
      </c>
      <c r="BT54" s="237" t="s">
        <v>4351</v>
      </c>
      <c r="BU54" s="237" t="s">
        <v>2433</v>
      </c>
      <c r="BV54" s="237" t="s">
        <v>2433</v>
      </c>
      <c r="BW54" s="237" t="s">
        <v>4352</v>
      </c>
      <c r="BX54" s="237" t="s">
        <v>2507</v>
      </c>
      <c r="BY54" s="237" t="s">
        <v>4353</v>
      </c>
      <c r="BZ54" s="237" t="s">
        <v>2462</v>
      </c>
      <c r="CA54" s="237" t="s">
        <v>2433</v>
      </c>
      <c r="CB54" s="237" t="s">
        <v>4353</v>
      </c>
      <c r="CC54" s="237" t="s">
        <v>2705</v>
      </c>
      <c r="CD54" s="237" t="s">
        <v>4354</v>
      </c>
      <c r="CE54" s="237" t="s">
        <v>4354</v>
      </c>
      <c r="CF54" s="237" t="s">
        <v>2433</v>
      </c>
      <c r="CG54" s="237" t="s">
        <v>2433</v>
      </c>
      <c r="CH54" s="237" t="s">
        <v>2433</v>
      </c>
      <c r="CI54" s="237" t="s">
        <v>4354</v>
      </c>
      <c r="CJ54" s="237" t="s">
        <v>2433</v>
      </c>
      <c r="CK54" s="237" t="s">
        <v>2433</v>
      </c>
      <c r="CL54" s="237" t="s">
        <v>2462</v>
      </c>
      <c r="CM54" s="237" t="s">
        <v>2433</v>
      </c>
      <c r="CN54" s="237" t="s">
        <v>2433</v>
      </c>
      <c r="CO54" s="237" t="s">
        <v>2433</v>
      </c>
      <c r="CP54" s="237" t="s">
        <v>2433</v>
      </c>
      <c r="CQ54" s="237" t="s">
        <v>2433</v>
      </c>
      <c r="CR54" s="237" t="s">
        <v>2462</v>
      </c>
      <c r="CS54" s="237" t="s">
        <v>2462</v>
      </c>
      <c r="CT54" s="237" t="s">
        <v>2433</v>
      </c>
      <c r="CU54" s="237" t="s">
        <v>2433</v>
      </c>
      <c r="CV54" s="237" t="s">
        <v>2433</v>
      </c>
      <c r="CW54" s="237" t="s">
        <v>2433</v>
      </c>
      <c r="CX54" s="237" t="s">
        <v>2462</v>
      </c>
      <c r="CY54" s="237" t="s">
        <v>2433</v>
      </c>
      <c r="CZ54" s="237" t="s">
        <v>2433</v>
      </c>
      <c r="DA54" s="237" t="s">
        <v>2511</v>
      </c>
      <c r="DB54" s="238">
        <v>42767.621412037035</v>
      </c>
      <c r="DC54" s="237" t="s">
        <v>2511</v>
      </c>
      <c r="DD54" s="238">
        <v>42767.62300925926</v>
      </c>
    </row>
    <row r="55" spans="1:108" ht="90" hidden="1" x14ac:dyDescent="0.25">
      <c r="A55" s="236">
        <v>56</v>
      </c>
      <c r="B55" s="237" t="s">
        <v>2432</v>
      </c>
      <c r="C55" s="236">
        <v>79</v>
      </c>
      <c r="D55" s="236" t="b">
        <v>1</v>
      </c>
      <c r="E55" s="237" t="s">
        <v>2433</v>
      </c>
      <c r="F55" s="237" t="s">
        <v>4355</v>
      </c>
      <c r="G55" s="237" t="s">
        <v>4356</v>
      </c>
      <c r="H55" s="237" t="s">
        <v>4357</v>
      </c>
      <c r="I55" s="237" t="s">
        <v>4323</v>
      </c>
      <c r="J55" s="237" t="s">
        <v>4355</v>
      </c>
      <c r="K55" s="237" t="s">
        <v>4358</v>
      </c>
      <c r="L55" s="237" t="s">
        <v>4357</v>
      </c>
      <c r="M55" s="237" t="s">
        <v>4359</v>
      </c>
      <c r="N55" s="237" t="s">
        <v>4360</v>
      </c>
      <c r="O55" s="237" t="s">
        <v>4361</v>
      </c>
      <c r="P55" s="237" t="s">
        <v>2433</v>
      </c>
      <c r="Q55" s="237" t="s">
        <v>4362</v>
      </c>
      <c r="R55" s="237" t="s">
        <v>2433</v>
      </c>
      <c r="S55" s="237" t="s">
        <v>4363</v>
      </c>
      <c r="T55" s="237" t="s">
        <v>2433</v>
      </c>
      <c r="U55" s="237" t="s">
        <v>4364</v>
      </c>
      <c r="V55" s="237" t="s">
        <v>2433</v>
      </c>
      <c r="W55" s="237" t="s">
        <v>4365</v>
      </c>
      <c r="X55" s="237" t="s">
        <v>2433</v>
      </c>
      <c r="Y55" s="237" t="s">
        <v>4366</v>
      </c>
      <c r="Z55" s="237" t="s">
        <v>2433</v>
      </c>
      <c r="AA55" s="237" t="s">
        <v>4367</v>
      </c>
      <c r="AB55" s="237" t="s">
        <v>2433</v>
      </c>
      <c r="AC55" s="237" t="s">
        <v>4368</v>
      </c>
      <c r="AD55" s="237" t="s">
        <v>4369</v>
      </c>
      <c r="AE55" s="237" t="s">
        <v>4370</v>
      </c>
      <c r="AF55" s="237" t="s">
        <v>4371</v>
      </c>
      <c r="AG55" s="237" t="s">
        <v>4372</v>
      </c>
      <c r="AH55" s="237" t="s">
        <v>2433</v>
      </c>
      <c r="AI55" s="237" t="s">
        <v>4373</v>
      </c>
      <c r="AJ55" s="237" t="s">
        <v>2433</v>
      </c>
      <c r="AK55" s="237" t="s">
        <v>4374</v>
      </c>
      <c r="AL55" s="237" t="s">
        <v>2433</v>
      </c>
      <c r="AM55" s="237" t="s">
        <v>4375</v>
      </c>
      <c r="AN55" s="237" t="s">
        <v>2433</v>
      </c>
      <c r="AO55" s="237" t="s">
        <v>4376</v>
      </c>
      <c r="AP55" s="237" t="s">
        <v>2433</v>
      </c>
      <c r="AQ55" s="237" t="s">
        <v>4377</v>
      </c>
      <c r="AR55" s="237" t="s">
        <v>2433</v>
      </c>
      <c r="AS55" s="237" t="s">
        <v>4378</v>
      </c>
      <c r="AT55" s="237" t="s">
        <v>2433</v>
      </c>
      <c r="AU55" s="237" t="s">
        <v>4379</v>
      </c>
      <c r="AV55" s="237" t="s">
        <v>2433</v>
      </c>
      <c r="AW55" s="237" t="s">
        <v>4380</v>
      </c>
      <c r="AX55" s="237" t="s">
        <v>2433</v>
      </c>
      <c r="AY55" s="237" t="s">
        <v>4381</v>
      </c>
      <c r="AZ55" s="237" t="s">
        <v>4382</v>
      </c>
      <c r="BA55" s="237" t="s">
        <v>4383</v>
      </c>
      <c r="BB55" s="237" t="s">
        <v>4384</v>
      </c>
      <c r="BC55" s="237" t="s">
        <v>4385</v>
      </c>
      <c r="BD55" s="237" t="s">
        <v>2433</v>
      </c>
      <c r="BE55" s="237" t="s">
        <v>4386</v>
      </c>
      <c r="BF55" s="237" t="s">
        <v>2433</v>
      </c>
      <c r="BG55" s="237" t="s">
        <v>2462</v>
      </c>
      <c r="BH55" s="237" t="s">
        <v>2462</v>
      </c>
      <c r="BI55" s="237" t="s">
        <v>2462</v>
      </c>
      <c r="BJ55" s="237" t="s">
        <v>2433</v>
      </c>
      <c r="BK55" s="237" t="s">
        <v>2462</v>
      </c>
      <c r="BL55" s="237" t="s">
        <v>2462</v>
      </c>
      <c r="BM55" s="237" t="s">
        <v>2462</v>
      </c>
      <c r="BN55" s="237" t="s">
        <v>2462</v>
      </c>
      <c r="BO55" s="237" t="s">
        <v>2462</v>
      </c>
      <c r="BP55" s="237" t="s">
        <v>2462</v>
      </c>
      <c r="BQ55" s="237" t="s">
        <v>2462</v>
      </c>
      <c r="BR55" s="237" t="s">
        <v>2433</v>
      </c>
      <c r="BS55" s="237" t="s">
        <v>4387</v>
      </c>
      <c r="BT55" s="237" t="s">
        <v>2433</v>
      </c>
      <c r="BU55" s="237" t="s">
        <v>2433</v>
      </c>
      <c r="BV55" s="237" t="s">
        <v>2433</v>
      </c>
      <c r="BW55" s="237" t="s">
        <v>4387</v>
      </c>
      <c r="BX55" s="237" t="s">
        <v>2462</v>
      </c>
      <c r="BY55" s="237" t="s">
        <v>2433</v>
      </c>
      <c r="BZ55" s="237" t="s">
        <v>2462</v>
      </c>
      <c r="CA55" s="237" t="s">
        <v>2433</v>
      </c>
      <c r="CB55" s="237" t="s">
        <v>2462</v>
      </c>
      <c r="CC55" s="237" t="s">
        <v>2467</v>
      </c>
      <c r="CD55" s="237" t="s">
        <v>4388</v>
      </c>
      <c r="CE55" s="237" t="s">
        <v>4389</v>
      </c>
      <c r="CF55" s="237" t="s">
        <v>2462</v>
      </c>
      <c r="CG55" s="237" t="s">
        <v>4390</v>
      </c>
      <c r="CH55" s="237" t="s">
        <v>4391</v>
      </c>
      <c r="CI55" s="237" t="s">
        <v>4392</v>
      </c>
      <c r="CJ55" s="237" t="s">
        <v>2433</v>
      </c>
      <c r="CK55" s="237" t="s">
        <v>2433</v>
      </c>
      <c r="CL55" s="237" t="s">
        <v>2462</v>
      </c>
      <c r="CM55" s="237" t="s">
        <v>2462</v>
      </c>
      <c r="CN55" s="237" t="s">
        <v>2433</v>
      </c>
      <c r="CO55" s="237" t="s">
        <v>2433</v>
      </c>
      <c r="CP55" s="237" t="s">
        <v>2433</v>
      </c>
      <c r="CQ55" s="237" t="s">
        <v>2433</v>
      </c>
      <c r="CR55" s="237" t="s">
        <v>2462</v>
      </c>
      <c r="CS55" s="237" t="s">
        <v>2462</v>
      </c>
      <c r="CT55" s="237" t="s">
        <v>2433</v>
      </c>
      <c r="CU55" s="237" t="s">
        <v>2462</v>
      </c>
      <c r="CV55" s="237" t="s">
        <v>2433</v>
      </c>
      <c r="CW55" s="237" t="s">
        <v>2433</v>
      </c>
      <c r="CX55" s="237" t="s">
        <v>2462</v>
      </c>
      <c r="CY55" s="237" t="s">
        <v>2433</v>
      </c>
      <c r="CZ55" s="237" t="s">
        <v>4393</v>
      </c>
      <c r="DA55" s="237" t="s">
        <v>2511</v>
      </c>
      <c r="DB55" s="238">
        <v>42767.629317129627</v>
      </c>
      <c r="DC55" s="237" t="s">
        <v>2511</v>
      </c>
      <c r="DD55" s="238">
        <v>42821.420578703706</v>
      </c>
    </row>
    <row r="56" spans="1:108" ht="45" hidden="1" x14ac:dyDescent="0.25">
      <c r="A56" s="236">
        <v>57</v>
      </c>
      <c r="B56" s="237" t="s">
        <v>2432</v>
      </c>
      <c r="C56" s="236">
        <v>12</v>
      </c>
      <c r="D56" s="236" t="b">
        <v>1</v>
      </c>
      <c r="E56" s="237" t="s">
        <v>2433</v>
      </c>
      <c r="F56" s="237" t="s">
        <v>4394</v>
      </c>
      <c r="G56" s="237" t="s">
        <v>2673</v>
      </c>
      <c r="H56" s="237" t="s">
        <v>4395</v>
      </c>
      <c r="I56" s="237" t="s">
        <v>4323</v>
      </c>
      <c r="J56" s="237" t="s">
        <v>4396</v>
      </c>
      <c r="K56" s="237" t="s">
        <v>2476</v>
      </c>
      <c r="L56" s="237" t="s">
        <v>4397</v>
      </c>
      <c r="M56" s="237" t="s">
        <v>4398</v>
      </c>
      <c r="N56" s="237" t="s">
        <v>4399</v>
      </c>
      <c r="O56" s="237" t="s">
        <v>4400</v>
      </c>
      <c r="P56" s="237" t="s">
        <v>2433</v>
      </c>
      <c r="Q56" s="237" t="s">
        <v>4401</v>
      </c>
      <c r="R56" s="237" t="s">
        <v>2433</v>
      </c>
      <c r="S56" s="237" t="s">
        <v>2462</v>
      </c>
      <c r="T56" s="237" t="s">
        <v>2433</v>
      </c>
      <c r="U56" s="237" t="s">
        <v>2462</v>
      </c>
      <c r="V56" s="237" t="s">
        <v>2433</v>
      </c>
      <c r="W56" s="237" t="s">
        <v>4402</v>
      </c>
      <c r="X56" s="237" t="s">
        <v>2433</v>
      </c>
      <c r="Y56" s="237" t="s">
        <v>4403</v>
      </c>
      <c r="Z56" s="237" t="s">
        <v>2433</v>
      </c>
      <c r="AA56" s="237" t="s">
        <v>4404</v>
      </c>
      <c r="AB56" s="237" t="s">
        <v>2433</v>
      </c>
      <c r="AC56" s="237" t="s">
        <v>4405</v>
      </c>
      <c r="AD56" s="237" t="s">
        <v>2433</v>
      </c>
      <c r="AE56" s="237" t="s">
        <v>4406</v>
      </c>
      <c r="AF56" s="237" t="s">
        <v>2433</v>
      </c>
      <c r="AG56" s="237" t="s">
        <v>4407</v>
      </c>
      <c r="AH56" s="237" t="s">
        <v>2433</v>
      </c>
      <c r="AI56" s="237" t="s">
        <v>4408</v>
      </c>
      <c r="AJ56" s="237" t="s">
        <v>2433</v>
      </c>
      <c r="AK56" s="237" t="s">
        <v>4409</v>
      </c>
      <c r="AL56" s="237" t="s">
        <v>2433</v>
      </c>
      <c r="AM56" s="237" t="s">
        <v>2462</v>
      </c>
      <c r="AN56" s="237" t="s">
        <v>2433</v>
      </c>
      <c r="AO56" s="237" t="s">
        <v>4410</v>
      </c>
      <c r="AP56" s="237" t="s">
        <v>2433</v>
      </c>
      <c r="AQ56" s="237" t="s">
        <v>2462</v>
      </c>
      <c r="AR56" s="237" t="s">
        <v>2433</v>
      </c>
      <c r="AS56" s="237" t="s">
        <v>4410</v>
      </c>
      <c r="AT56" s="237" t="s">
        <v>2433</v>
      </c>
      <c r="AU56" s="237" t="s">
        <v>4411</v>
      </c>
      <c r="AV56" s="237" t="s">
        <v>2433</v>
      </c>
      <c r="AW56" s="237" t="s">
        <v>4412</v>
      </c>
      <c r="AX56" s="237" t="s">
        <v>2433</v>
      </c>
      <c r="AY56" s="237" t="s">
        <v>4413</v>
      </c>
      <c r="AZ56" s="237" t="s">
        <v>4414</v>
      </c>
      <c r="BA56" s="237" t="s">
        <v>4415</v>
      </c>
      <c r="BB56" s="237" t="s">
        <v>4416</v>
      </c>
      <c r="BC56" s="237" t="s">
        <v>4417</v>
      </c>
      <c r="BD56" s="237" t="s">
        <v>2433</v>
      </c>
      <c r="BE56" s="237" t="s">
        <v>4418</v>
      </c>
      <c r="BF56" s="237" t="s">
        <v>2433</v>
      </c>
      <c r="BG56" s="237" t="s">
        <v>2462</v>
      </c>
      <c r="BH56" s="237" t="s">
        <v>2462</v>
      </c>
      <c r="BI56" s="237" t="s">
        <v>2462</v>
      </c>
      <c r="BJ56" s="237" t="s">
        <v>2433</v>
      </c>
      <c r="BK56" s="237" t="s">
        <v>2462</v>
      </c>
      <c r="BL56" s="237" t="s">
        <v>2462</v>
      </c>
      <c r="BM56" s="237" t="s">
        <v>2462</v>
      </c>
      <c r="BN56" s="237" t="s">
        <v>2462</v>
      </c>
      <c r="BO56" s="237" t="s">
        <v>2462</v>
      </c>
      <c r="BP56" s="237" t="s">
        <v>2433</v>
      </c>
      <c r="BQ56" s="237" t="s">
        <v>2433</v>
      </c>
      <c r="BR56" s="237" t="s">
        <v>4419</v>
      </c>
      <c r="BS56" s="237" t="s">
        <v>4420</v>
      </c>
      <c r="BT56" s="237" t="s">
        <v>2433</v>
      </c>
      <c r="BU56" s="237" t="s">
        <v>2433</v>
      </c>
      <c r="BV56" s="237" t="s">
        <v>2433</v>
      </c>
      <c r="BW56" s="237" t="s">
        <v>4421</v>
      </c>
      <c r="BX56" s="237" t="s">
        <v>2462</v>
      </c>
      <c r="BY56" s="237" t="s">
        <v>2433</v>
      </c>
      <c r="BZ56" s="237" t="s">
        <v>2462</v>
      </c>
      <c r="CA56" s="237" t="s">
        <v>2433</v>
      </c>
      <c r="CB56" s="237" t="s">
        <v>2462</v>
      </c>
      <c r="CC56" s="237" t="s">
        <v>2705</v>
      </c>
      <c r="CD56" s="237" t="s">
        <v>4422</v>
      </c>
      <c r="CE56" s="237" t="s">
        <v>4423</v>
      </c>
      <c r="CF56" s="237" t="s">
        <v>2433</v>
      </c>
      <c r="CG56" s="237" t="s">
        <v>4424</v>
      </c>
      <c r="CH56" s="237" t="s">
        <v>4425</v>
      </c>
      <c r="CI56" s="237" t="s">
        <v>4422</v>
      </c>
      <c r="CJ56" s="237" t="s">
        <v>2433</v>
      </c>
      <c r="CK56" s="237" t="s">
        <v>2433</v>
      </c>
      <c r="CL56" s="237" t="s">
        <v>2462</v>
      </c>
      <c r="CM56" s="237" t="s">
        <v>2433</v>
      </c>
      <c r="CN56" s="237" t="s">
        <v>2433</v>
      </c>
      <c r="CO56" s="237" t="s">
        <v>2433</v>
      </c>
      <c r="CP56" s="237" t="s">
        <v>2433</v>
      </c>
      <c r="CQ56" s="237" t="s">
        <v>2433</v>
      </c>
      <c r="CR56" s="237" t="s">
        <v>2462</v>
      </c>
      <c r="CS56" s="237" t="s">
        <v>2462</v>
      </c>
      <c r="CT56" s="237" t="s">
        <v>2433</v>
      </c>
      <c r="CU56" s="237" t="s">
        <v>2433</v>
      </c>
      <c r="CV56" s="237" t="s">
        <v>2433</v>
      </c>
      <c r="CW56" s="237" t="s">
        <v>2433</v>
      </c>
      <c r="CX56" s="237" t="s">
        <v>2462</v>
      </c>
      <c r="CY56" s="237" t="s">
        <v>2433</v>
      </c>
      <c r="CZ56" s="237" t="s">
        <v>2433</v>
      </c>
      <c r="DA56" s="237" t="s">
        <v>2511</v>
      </c>
      <c r="DB56" s="238">
        <v>42767.63517361111</v>
      </c>
      <c r="DC56" s="237" t="s">
        <v>2511</v>
      </c>
      <c r="DD56" s="238">
        <v>42767.63517361111</v>
      </c>
    </row>
    <row r="57" spans="1:108" ht="45" hidden="1" x14ac:dyDescent="0.25">
      <c r="A57" s="236">
        <v>58</v>
      </c>
      <c r="B57" s="237" t="s">
        <v>2432</v>
      </c>
      <c r="C57" s="236">
        <v>43</v>
      </c>
      <c r="D57" s="236" t="b">
        <v>1</v>
      </c>
      <c r="E57" s="237" t="s">
        <v>2433</v>
      </c>
      <c r="F57" s="237" t="s">
        <v>4426</v>
      </c>
      <c r="G57" s="237" t="s">
        <v>4289</v>
      </c>
      <c r="H57" s="237" t="s">
        <v>4427</v>
      </c>
      <c r="I57" s="237" t="s">
        <v>4017</v>
      </c>
      <c r="J57" s="237" t="s">
        <v>4426</v>
      </c>
      <c r="K57" s="237" t="s">
        <v>4289</v>
      </c>
      <c r="L57" s="237" t="s">
        <v>4427</v>
      </c>
      <c r="M57" s="237" t="s">
        <v>4428</v>
      </c>
      <c r="N57" s="237" t="s">
        <v>4429</v>
      </c>
      <c r="O57" s="237" t="s">
        <v>4430</v>
      </c>
      <c r="P57" s="237" t="s">
        <v>2433</v>
      </c>
      <c r="Q57" s="237" t="s">
        <v>4431</v>
      </c>
      <c r="R57" s="237" t="s">
        <v>2433</v>
      </c>
      <c r="S57" s="237" t="s">
        <v>2462</v>
      </c>
      <c r="T57" s="237" t="s">
        <v>2433</v>
      </c>
      <c r="U57" s="237" t="s">
        <v>2462</v>
      </c>
      <c r="V57" s="237" t="s">
        <v>2433</v>
      </c>
      <c r="W57" s="237" t="s">
        <v>4432</v>
      </c>
      <c r="X57" s="237" t="s">
        <v>2433</v>
      </c>
      <c r="Y57" s="237" t="s">
        <v>4433</v>
      </c>
      <c r="Z57" s="237" t="s">
        <v>2433</v>
      </c>
      <c r="AA57" s="237" t="s">
        <v>4434</v>
      </c>
      <c r="AB57" s="237" t="s">
        <v>2433</v>
      </c>
      <c r="AC57" s="237" t="s">
        <v>4435</v>
      </c>
      <c r="AD57" s="237" t="s">
        <v>2433</v>
      </c>
      <c r="AE57" s="237" t="s">
        <v>4436</v>
      </c>
      <c r="AF57" s="237" t="s">
        <v>2433</v>
      </c>
      <c r="AG57" s="237" t="s">
        <v>4437</v>
      </c>
      <c r="AH57" s="237" t="s">
        <v>2433</v>
      </c>
      <c r="AI57" s="237" t="s">
        <v>4438</v>
      </c>
      <c r="AJ57" s="237" t="s">
        <v>2433</v>
      </c>
      <c r="AK57" s="237" t="s">
        <v>4439</v>
      </c>
      <c r="AL57" s="237" t="s">
        <v>2433</v>
      </c>
      <c r="AM57" s="237" t="s">
        <v>2462</v>
      </c>
      <c r="AN57" s="237" t="s">
        <v>2433</v>
      </c>
      <c r="AO57" s="237" t="s">
        <v>4440</v>
      </c>
      <c r="AP57" s="237" t="s">
        <v>2433</v>
      </c>
      <c r="AQ57" s="237" t="s">
        <v>4441</v>
      </c>
      <c r="AR57" s="237" t="s">
        <v>2433</v>
      </c>
      <c r="AS57" s="237" t="s">
        <v>4442</v>
      </c>
      <c r="AT57" s="237" t="s">
        <v>2433</v>
      </c>
      <c r="AU57" s="237" t="s">
        <v>4443</v>
      </c>
      <c r="AV57" s="237" t="s">
        <v>2433</v>
      </c>
      <c r="AW57" s="237" t="s">
        <v>4444</v>
      </c>
      <c r="AX57" s="237" t="s">
        <v>2433</v>
      </c>
      <c r="AY57" s="237" t="s">
        <v>4445</v>
      </c>
      <c r="AZ57" s="237" t="s">
        <v>4446</v>
      </c>
      <c r="BA57" s="237" t="s">
        <v>4447</v>
      </c>
      <c r="BB57" s="237" t="s">
        <v>4448</v>
      </c>
      <c r="BC57" s="237" t="s">
        <v>4449</v>
      </c>
      <c r="BD57" s="237" t="s">
        <v>2433</v>
      </c>
      <c r="BE57" s="237" t="s">
        <v>4450</v>
      </c>
      <c r="BF57" s="237" t="s">
        <v>2433</v>
      </c>
      <c r="BG57" s="237" t="s">
        <v>2462</v>
      </c>
      <c r="BH57" s="237" t="s">
        <v>2462</v>
      </c>
      <c r="BI57" s="237" t="s">
        <v>2462</v>
      </c>
      <c r="BJ57" s="237" t="s">
        <v>2433</v>
      </c>
      <c r="BK57" s="237" t="s">
        <v>2462</v>
      </c>
      <c r="BL57" s="237" t="s">
        <v>2462</v>
      </c>
      <c r="BM57" s="237" t="s">
        <v>2462</v>
      </c>
      <c r="BN57" s="237" t="s">
        <v>2462</v>
      </c>
      <c r="BO57" s="237" t="s">
        <v>2462</v>
      </c>
      <c r="BP57" s="237" t="s">
        <v>4451</v>
      </c>
      <c r="BQ57" s="237" t="s">
        <v>4452</v>
      </c>
      <c r="BR57" s="237" t="s">
        <v>3076</v>
      </c>
      <c r="BS57" s="237" t="s">
        <v>4453</v>
      </c>
      <c r="BT57" s="237" t="s">
        <v>2433</v>
      </c>
      <c r="BU57" s="237" t="s">
        <v>2433</v>
      </c>
      <c r="BV57" s="237" t="s">
        <v>2433</v>
      </c>
      <c r="BW57" s="237" t="s">
        <v>4454</v>
      </c>
      <c r="BX57" s="237" t="s">
        <v>2507</v>
      </c>
      <c r="BY57" s="237" t="s">
        <v>4455</v>
      </c>
      <c r="BZ57" s="237" t="s">
        <v>2462</v>
      </c>
      <c r="CA57" s="237" t="s">
        <v>2433</v>
      </c>
      <c r="CB57" s="237" t="s">
        <v>4455</v>
      </c>
      <c r="CC57" s="237" t="s">
        <v>2705</v>
      </c>
      <c r="CD57" s="237" t="s">
        <v>4456</v>
      </c>
      <c r="CE57" s="237" t="s">
        <v>2433</v>
      </c>
      <c r="CF57" s="237" t="s">
        <v>2433</v>
      </c>
      <c r="CG57" s="237" t="s">
        <v>4457</v>
      </c>
      <c r="CH57" s="237" t="s">
        <v>4458</v>
      </c>
      <c r="CI57" s="237" t="s">
        <v>4457</v>
      </c>
      <c r="CJ57" s="237" t="s">
        <v>2433</v>
      </c>
      <c r="CK57" s="237" t="s">
        <v>2433</v>
      </c>
      <c r="CL57" s="237" t="s">
        <v>2462</v>
      </c>
      <c r="CM57" s="237" t="s">
        <v>2433</v>
      </c>
      <c r="CN57" s="237" t="s">
        <v>2433</v>
      </c>
      <c r="CO57" s="237" t="s">
        <v>2433</v>
      </c>
      <c r="CP57" s="237" t="s">
        <v>2433</v>
      </c>
      <c r="CQ57" s="237" t="s">
        <v>2433</v>
      </c>
      <c r="CR57" s="237" t="s">
        <v>2462</v>
      </c>
      <c r="CS57" s="237" t="s">
        <v>2462</v>
      </c>
      <c r="CT57" s="237" t="s">
        <v>2433</v>
      </c>
      <c r="CU57" s="237" t="s">
        <v>2433</v>
      </c>
      <c r="CV57" s="237" t="s">
        <v>2433</v>
      </c>
      <c r="CW57" s="237" t="s">
        <v>2433</v>
      </c>
      <c r="CX57" s="237" t="s">
        <v>2462</v>
      </c>
      <c r="CY57" s="237" t="s">
        <v>2433</v>
      </c>
      <c r="CZ57" s="237" t="s">
        <v>4459</v>
      </c>
      <c r="DA57" s="237" t="s">
        <v>2511</v>
      </c>
      <c r="DB57" s="238">
        <v>42767.639456018522</v>
      </c>
      <c r="DC57" s="237" t="s">
        <v>2511</v>
      </c>
      <c r="DD57" s="238">
        <v>42769.492210648146</v>
      </c>
    </row>
    <row r="58" spans="1:108" ht="30" hidden="1" x14ac:dyDescent="0.25">
      <c r="A58" s="236">
        <v>59</v>
      </c>
      <c r="B58" s="237" t="s">
        <v>2432</v>
      </c>
      <c r="C58" s="236">
        <v>82</v>
      </c>
      <c r="D58" s="236" t="b">
        <v>1</v>
      </c>
      <c r="E58" s="237" t="s">
        <v>2850</v>
      </c>
      <c r="F58" s="237" t="s">
        <v>4460</v>
      </c>
      <c r="G58" s="237" t="s">
        <v>4461</v>
      </c>
      <c r="H58" s="237" t="s">
        <v>4462</v>
      </c>
      <c r="I58" s="237" t="s">
        <v>4463</v>
      </c>
      <c r="J58" s="237" t="s">
        <v>4460</v>
      </c>
      <c r="K58" s="237" t="s">
        <v>4461</v>
      </c>
      <c r="L58" s="237" t="s">
        <v>4462</v>
      </c>
      <c r="M58" s="237" t="s">
        <v>4464</v>
      </c>
      <c r="N58" s="237" t="s">
        <v>4465</v>
      </c>
      <c r="O58" s="237" t="s">
        <v>4466</v>
      </c>
      <c r="P58" s="237" t="s">
        <v>2433</v>
      </c>
      <c r="Q58" s="237" t="s">
        <v>4467</v>
      </c>
      <c r="R58" s="237" t="s">
        <v>2433</v>
      </c>
      <c r="S58" s="237" t="s">
        <v>4468</v>
      </c>
      <c r="T58" s="237" t="s">
        <v>2433</v>
      </c>
      <c r="U58" s="237" t="s">
        <v>2462</v>
      </c>
      <c r="V58" s="237" t="s">
        <v>2433</v>
      </c>
      <c r="W58" s="237" t="s">
        <v>4469</v>
      </c>
      <c r="X58" s="237" t="s">
        <v>2433</v>
      </c>
      <c r="Y58" s="237" t="s">
        <v>4470</v>
      </c>
      <c r="Z58" s="237" t="s">
        <v>2433</v>
      </c>
      <c r="AA58" s="237" t="s">
        <v>4471</v>
      </c>
      <c r="AB58" s="237" t="s">
        <v>2433</v>
      </c>
      <c r="AC58" s="237" t="s">
        <v>4472</v>
      </c>
      <c r="AD58" s="237" t="s">
        <v>2433</v>
      </c>
      <c r="AE58" s="237" t="s">
        <v>4473</v>
      </c>
      <c r="AF58" s="237" t="s">
        <v>2433</v>
      </c>
      <c r="AG58" s="237" t="s">
        <v>4474</v>
      </c>
      <c r="AH58" s="237" t="s">
        <v>2433</v>
      </c>
      <c r="AI58" s="237" t="s">
        <v>4475</v>
      </c>
      <c r="AJ58" s="237" t="s">
        <v>2433</v>
      </c>
      <c r="AK58" s="237" t="s">
        <v>4476</v>
      </c>
      <c r="AL58" s="237" t="s">
        <v>2433</v>
      </c>
      <c r="AM58" s="237" t="s">
        <v>4477</v>
      </c>
      <c r="AN58" s="237" t="s">
        <v>2433</v>
      </c>
      <c r="AO58" s="237" t="s">
        <v>4478</v>
      </c>
      <c r="AP58" s="237" t="s">
        <v>2433</v>
      </c>
      <c r="AQ58" s="237" t="s">
        <v>4479</v>
      </c>
      <c r="AR58" s="237" t="s">
        <v>2433</v>
      </c>
      <c r="AS58" s="237" t="s">
        <v>4480</v>
      </c>
      <c r="AT58" s="237" t="s">
        <v>2433</v>
      </c>
      <c r="AU58" s="237" t="s">
        <v>4481</v>
      </c>
      <c r="AV58" s="237" t="s">
        <v>2433</v>
      </c>
      <c r="AW58" s="237" t="s">
        <v>4482</v>
      </c>
      <c r="AX58" s="237" t="s">
        <v>2433</v>
      </c>
      <c r="AY58" s="237" t="s">
        <v>4483</v>
      </c>
      <c r="AZ58" s="237" t="s">
        <v>4484</v>
      </c>
      <c r="BA58" s="237" t="s">
        <v>4485</v>
      </c>
      <c r="BB58" s="237" t="s">
        <v>4486</v>
      </c>
      <c r="BC58" s="237" t="s">
        <v>2462</v>
      </c>
      <c r="BD58" s="237" t="s">
        <v>2568</v>
      </c>
      <c r="BE58" s="237" t="s">
        <v>4487</v>
      </c>
      <c r="BF58" s="237" t="s">
        <v>2433</v>
      </c>
      <c r="BG58" s="237" t="s">
        <v>2462</v>
      </c>
      <c r="BH58" s="237" t="s">
        <v>2462</v>
      </c>
      <c r="BI58" s="237" t="s">
        <v>2462</v>
      </c>
      <c r="BJ58" s="237" t="s">
        <v>2433</v>
      </c>
      <c r="BK58" s="237" t="s">
        <v>2462</v>
      </c>
      <c r="BL58" s="237" t="s">
        <v>2462</v>
      </c>
      <c r="BM58" s="237" t="s">
        <v>2462</v>
      </c>
      <c r="BN58" s="237" t="s">
        <v>2462</v>
      </c>
      <c r="BO58" s="237" t="s">
        <v>2462</v>
      </c>
      <c r="BP58" s="237" t="s">
        <v>4488</v>
      </c>
      <c r="BQ58" s="237" t="s">
        <v>4489</v>
      </c>
      <c r="BR58" s="237" t="s">
        <v>4490</v>
      </c>
      <c r="BS58" s="237" t="s">
        <v>4491</v>
      </c>
      <c r="BT58" s="237" t="s">
        <v>2433</v>
      </c>
      <c r="BU58" s="237" t="s">
        <v>2433</v>
      </c>
      <c r="BV58" s="237" t="s">
        <v>2433</v>
      </c>
      <c r="BW58" s="237" t="s">
        <v>4492</v>
      </c>
      <c r="BX58" s="237" t="s">
        <v>2507</v>
      </c>
      <c r="BY58" s="237" t="s">
        <v>4493</v>
      </c>
      <c r="BZ58" s="237" t="s">
        <v>2462</v>
      </c>
      <c r="CA58" s="237" t="s">
        <v>2433</v>
      </c>
      <c r="CB58" s="237" t="s">
        <v>4493</v>
      </c>
      <c r="CC58" s="237" t="s">
        <v>2467</v>
      </c>
      <c r="CD58" s="237" t="s">
        <v>4494</v>
      </c>
      <c r="CE58" s="237" t="s">
        <v>4494</v>
      </c>
      <c r="CF58" s="237" t="s">
        <v>2433</v>
      </c>
      <c r="CG58" s="237" t="s">
        <v>2433</v>
      </c>
      <c r="CH58" s="237" t="s">
        <v>2433</v>
      </c>
      <c r="CI58" s="237" t="s">
        <v>4494</v>
      </c>
      <c r="CJ58" s="237" t="s">
        <v>2433</v>
      </c>
      <c r="CK58" s="237" t="s">
        <v>2433</v>
      </c>
      <c r="CL58" s="237" t="s">
        <v>2462</v>
      </c>
      <c r="CM58" s="237" t="s">
        <v>2433</v>
      </c>
      <c r="CN58" s="237" t="s">
        <v>2433</v>
      </c>
      <c r="CO58" s="237" t="s">
        <v>2433</v>
      </c>
      <c r="CP58" s="237" t="s">
        <v>2433</v>
      </c>
      <c r="CQ58" s="237" t="s">
        <v>2433</v>
      </c>
      <c r="CR58" s="237" t="s">
        <v>2462</v>
      </c>
      <c r="CS58" s="237" t="s">
        <v>2462</v>
      </c>
      <c r="CT58" s="237" t="s">
        <v>2433</v>
      </c>
      <c r="CU58" s="237" t="s">
        <v>2433</v>
      </c>
      <c r="CV58" s="237" t="s">
        <v>2433</v>
      </c>
      <c r="CW58" s="237" t="s">
        <v>2433</v>
      </c>
      <c r="CX58" s="237" t="s">
        <v>2462</v>
      </c>
      <c r="CY58" s="237" t="s">
        <v>2433</v>
      </c>
      <c r="CZ58" s="237" t="s">
        <v>2433</v>
      </c>
      <c r="DA58" s="237" t="s">
        <v>2511</v>
      </c>
      <c r="DB58" s="238">
        <v>42768.389201388891</v>
      </c>
      <c r="DC58" s="237" t="s">
        <v>2511</v>
      </c>
      <c r="DD58" s="238">
        <v>42768.389201388891</v>
      </c>
    </row>
    <row r="59" spans="1:108" ht="30" hidden="1" x14ac:dyDescent="0.25">
      <c r="A59" s="236">
        <v>60</v>
      </c>
      <c r="B59" s="237" t="s">
        <v>2432</v>
      </c>
      <c r="C59" s="236">
        <v>65</v>
      </c>
      <c r="D59" s="236" t="b">
        <v>1</v>
      </c>
      <c r="E59" s="237" t="s">
        <v>2433</v>
      </c>
      <c r="F59" s="237" t="s">
        <v>4495</v>
      </c>
      <c r="G59" s="237" t="s">
        <v>3458</v>
      </c>
      <c r="H59" s="237" t="s">
        <v>4496</v>
      </c>
      <c r="I59" s="237" t="s">
        <v>4017</v>
      </c>
      <c r="J59" s="237" t="s">
        <v>4497</v>
      </c>
      <c r="K59" s="237" t="s">
        <v>4498</v>
      </c>
      <c r="L59" s="237" t="s">
        <v>4499</v>
      </c>
      <c r="M59" s="237" t="s">
        <v>4500</v>
      </c>
      <c r="N59" s="237" t="s">
        <v>4501</v>
      </c>
      <c r="O59" s="237" t="s">
        <v>4502</v>
      </c>
      <c r="P59" s="237" t="s">
        <v>2433</v>
      </c>
      <c r="Q59" s="237" t="s">
        <v>4503</v>
      </c>
      <c r="R59" s="237" t="s">
        <v>2433</v>
      </c>
      <c r="S59" s="237" t="s">
        <v>4504</v>
      </c>
      <c r="T59" s="237" t="s">
        <v>2433</v>
      </c>
      <c r="U59" s="237" t="s">
        <v>2462</v>
      </c>
      <c r="V59" s="237" t="s">
        <v>2433</v>
      </c>
      <c r="W59" s="237" t="s">
        <v>4505</v>
      </c>
      <c r="X59" s="237" t="s">
        <v>2433</v>
      </c>
      <c r="Y59" s="237" t="s">
        <v>4506</v>
      </c>
      <c r="Z59" s="237" t="s">
        <v>2433</v>
      </c>
      <c r="AA59" s="237" t="s">
        <v>4507</v>
      </c>
      <c r="AB59" s="237" t="s">
        <v>2433</v>
      </c>
      <c r="AC59" s="237" t="s">
        <v>4508</v>
      </c>
      <c r="AD59" s="237" t="s">
        <v>2433</v>
      </c>
      <c r="AE59" s="237" t="s">
        <v>4509</v>
      </c>
      <c r="AF59" s="237" t="s">
        <v>2433</v>
      </c>
      <c r="AG59" s="237" t="s">
        <v>4510</v>
      </c>
      <c r="AH59" s="237" t="s">
        <v>2433</v>
      </c>
      <c r="AI59" s="237" t="s">
        <v>4511</v>
      </c>
      <c r="AJ59" s="237" t="s">
        <v>2433</v>
      </c>
      <c r="AK59" s="237" t="s">
        <v>4512</v>
      </c>
      <c r="AL59" s="237" t="s">
        <v>2433</v>
      </c>
      <c r="AM59" s="237" t="s">
        <v>4513</v>
      </c>
      <c r="AN59" s="237" t="s">
        <v>2433</v>
      </c>
      <c r="AO59" s="237" t="s">
        <v>4514</v>
      </c>
      <c r="AP59" s="237" t="s">
        <v>2433</v>
      </c>
      <c r="AQ59" s="237" t="s">
        <v>4515</v>
      </c>
      <c r="AR59" s="237" t="s">
        <v>2433</v>
      </c>
      <c r="AS59" s="237" t="s">
        <v>4516</v>
      </c>
      <c r="AT59" s="237" t="s">
        <v>2433</v>
      </c>
      <c r="AU59" s="237" t="s">
        <v>4517</v>
      </c>
      <c r="AV59" s="237" t="s">
        <v>2433</v>
      </c>
      <c r="AW59" s="237" t="s">
        <v>4518</v>
      </c>
      <c r="AX59" s="237" t="s">
        <v>2433</v>
      </c>
      <c r="AY59" s="237" t="s">
        <v>4519</v>
      </c>
      <c r="AZ59" s="237" t="s">
        <v>4520</v>
      </c>
      <c r="BA59" s="237" t="s">
        <v>4521</v>
      </c>
      <c r="BB59" s="237" t="s">
        <v>4522</v>
      </c>
      <c r="BC59" s="237" t="s">
        <v>2462</v>
      </c>
      <c r="BD59" s="237" t="s">
        <v>70</v>
      </c>
      <c r="BE59" s="237" t="s">
        <v>4523</v>
      </c>
      <c r="BF59" s="237" t="s">
        <v>2433</v>
      </c>
      <c r="BG59" s="237" t="s">
        <v>2462</v>
      </c>
      <c r="BH59" s="237" t="s">
        <v>2462</v>
      </c>
      <c r="BI59" s="237" t="s">
        <v>2462</v>
      </c>
      <c r="BJ59" s="237" t="s">
        <v>2433</v>
      </c>
      <c r="BK59" s="237" t="s">
        <v>2462</v>
      </c>
      <c r="BL59" s="237" t="s">
        <v>2462</v>
      </c>
      <c r="BM59" s="237" t="s">
        <v>2462</v>
      </c>
      <c r="BN59" s="237" t="s">
        <v>2462</v>
      </c>
      <c r="BO59" s="237" t="s">
        <v>2462</v>
      </c>
      <c r="BP59" s="237" t="s">
        <v>2433</v>
      </c>
      <c r="BQ59" s="237" t="s">
        <v>2433</v>
      </c>
      <c r="BR59" s="237" t="s">
        <v>2433</v>
      </c>
      <c r="BS59" s="237" t="s">
        <v>4524</v>
      </c>
      <c r="BT59" s="237" t="s">
        <v>4525</v>
      </c>
      <c r="BU59" s="237" t="s">
        <v>2433</v>
      </c>
      <c r="BV59" s="237" t="s">
        <v>2433</v>
      </c>
      <c r="BW59" s="237" t="s">
        <v>4526</v>
      </c>
      <c r="BX59" s="237" t="s">
        <v>2507</v>
      </c>
      <c r="BY59" s="237" t="s">
        <v>4527</v>
      </c>
      <c r="BZ59" s="237" t="s">
        <v>2462</v>
      </c>
      <c r="CA59" s="237" t="s">
        <v>2433</v>
      </c>
      <c r="CB59" s="237" t="s">
        <v>4527</v>
      </c>
      <c r="CC59" s="237" t="s">
        <v>2467</v>
      </c>
      <c r="CD59" s="237" t="s">
        <v>4528</v>
      </c>
      <c r="CE59" s="237" t="s">
        <v>2433</v>
      </c>
      <c r="CF59" s="237" t="s">
        <v>4529</v>
      </c>
      <c r="CG59" s="237" t="s">
        <v>4530</v>
      </c>
      <c r="CH59" s="237" t="s">
        <v>4531</v>
      </c>
      <c r="CI59" s="237" t="s">
        <v>4532</v>
      </c>
      <c r="CJ59" s="237" t="s">
        <v>2433</v>
      </c>
      <c r="CK59" s="237" t="s">
        <v>2433</v>
      </c>
      <c r="CL59" s="237" t="s">
        <v>2462</v>
      </c>
      <c r="CM59" s="237" t="s">
        <v>2433</v>
      </c>
      <c r="CN59" s="237" t="s">
        <v>2433</v>
      </c>
      <c r="CO59" s="237" t="s">
        <v>2433</v>
      </c>
      <c r="CP59" s="237" t="s">
        <v>2433</v>
      </c>
      <c r="CQ59" s="237" t="s">
        <v>2433</v>
      </c>
      <c r="CR59" s="237" t="s">
        <v>2462</v>
      </c>
      <c r="CS59" s="237" t="s">
        <v>2462</v>
      </c>
      <c r="CT59" s="237" t="s">
        <v>2433</v>
      </c>
      <c r="CU59" s="237" t="s">
        <v>2433</v>
      </c>
      <c r="CV59" s="237" t="s">
        <v>2433</v>
      </c>
      <c r="CW59" s="237" t="s">
        <v>2433</v>
      </c>
      <c r="CX59" s="237" t="s">
        <v>2462</v>
      </c>
      <c r="CY59" s="237" t="s">
        <v>2433</v>
      </c>
      <c r="CZ59" s="237" t="s">
        <v>2433</v>
      </c>
      <c r="DA59" s="237" t="s">
        <v>2511</v>
      </c>
      <c r="DB59" s="238">
        <v>42768.393020833333</v>
      </c>
      <c r="DC59" s="237" t="s">
        <v>2511</v>
      </c>
      <c r="DD59" s="238">
        <v>42768.393020833333</v>
      </c>
    </row>
    <row r="60" spans="1:108" ht="30" hidden="1" x14ac:dyDescent="0.25">
      <c r="A60" s="236">
        <v>61</v>
      </c>
      <c r="B60" s="237" t="s">
        <v>2432</v>
      </c>
      <c r="C60" s="236">
        <v>48</v>
      </c>
      <c r="D60" s="236" t="b">
        <v>1</v>
      </c>
      <c r="E60" s="237" t="s">
        <v>2850</v>
      </c>
      <c r="F60" s="237" t="s">
        <v>4533</v>
      </c>
      <c r="G60" s="237" t="s">
        <v>2743</v>
      </c>
      <c r="H60" s="237" t="s">
        <v>4534</v>
      </c>
      <c r="I60" s="237" t="s">
        <v>2433</v>
      </c>
      <c r="J60" s="237" t="s">
        <v>4533</v>
      </c>
      <c r="K60" s="237" t="s">
        <v>2743</v>
      </c>
      <c r="L60" s="237" t="s">
        <v>4534</v>
      </c>
      <c r="M60" s="237" t="s">
        <v>4535</v>
      </c>
      <c r="N60" s="237" t="s">
        <v>4536</v>
      </c>
      <c r="O60" s="237" t="s">
        <v>4537</v>
      </c>
      <c r="P60" s="237" t="s">
        <v>2433</v>
      </c>
      <c r="Q60" s="237" t="s">
        <v>4538</v>
      </c>
      <c r="R60" s="237" t="s">
        <v>2433</v>
      </c>
      <c r="S60" s="237" t="s">
        <v>4539</v>
      </c>
      <c r="T60" s="237" t="s">
        <v>2433</v>
      </c>
      <c r="U60" s="237" t="s">
        <v>2462</v>
      </c>
      <c r="V60" s="237" t="s">
        <v>2433</v>
      </c>
      <c r="W60" s="237" t="s">
        <v>4540</v>
      </c>
      <c r="X60" s="237" t="s">
        <v>2433</v>
      </c>
      <c r="Y60" s="237" t="s">
        <v>4541</v>
      </c>
      <c r="Z60" s="237" t="s">
        <v>2433</v>
      </c>
      <c r="AA60" s="237" t="s">
        <v>4542</v>
      </c>
      <c r="AB60" s="237" t="s">
        <v>2433</v>
      </c>
      <c r="AC60" s="237" t="s">
        <v>4543</v>
      </c>
      <c r="AD60" s="237" t="s">
        <v>2433</v>
      </c>
      <c r="AE60" s="237" t="s">
        <v>4544</v>
      </c>
      <c r="AF60" s="237" t="s">
        <v>2433</v>
      </c>
      <c r="AG60" s="237" t="s">
        <v>4545</v>
      </c>
      <c r="AH60" s="237" t="s">
        <v>2433</v>
      </c>
      <c r="AI60" s="237" t="s">
        <v>4546</v>
      </c>
      <c r="AJ60" s="237" t="s">
        <v>2433</v>
      </c>
      <c r="AK60" s="237" t="s">
        <v>4547</v>
      </c>
      <c r="AL60" s="237" t="s">
        <v>2433</v>
      </c>
      <c r="AM60" s="237" t="s">
        <v>4548</v>
      </c>
      <c r="AN60" s="237" t="s">
        <v>2433</v>
      </c>
      <c r="AO60" s="237" t="s">
        <v>4549</v>
      </c>
      <c r="AP60" s="237" t="s">
        <v>2433</v>
      </c>
      <c r="AQ60" s="237" t="s">
        <v>4550</v>
      </c>
      <c r="AR60" s="237" t="s">
        <v>2433</v>
      </c>
      <c r="AS60" s="237" t="s">
        <v>4551</v>
      </c>
      <c r="AT60" s="237" t="s">
        <v>2433</v>
      </c>
      <c r="AU60" s="237" t="s">
        <v>4552</v>
      </c>
      <c r="AV60" s="237" t="s">
        <v>2433</v>
      </c>
      <c r="AW60" s="237" t="s">
        <v>4553</v>
      </c>
      <c r="AX60" s="237" t="s">
        <v>2433</v>
      </c>
      <c r="AY60" s="237" t="s">
        <v>4554</v>
      </c>
      <c r="AZ60" s="237" t="s">
        <v>4555</v>
      </c>
      <c r="BA60" s="237" t="s">
        <v>4556</v>
      </c>
      <c r="BB60" s="237" t="s">
        <v>4557</v>
      </c>
      <c r="BC60" s="237" t="s">
        <v>4558</v>
      </c>
      <c r="BD60" s="237" t="s">
        <v>2433</v>
      </c>
      <c r="BE60" s="237" t="s">
        <v>4559</v>
      </c>
      <c r="BF60" s="237" t="s">
        <v>2433</v>
      </c>
      <c r="BG60" s="237" t="s">
        <v>2462</v>
      </c>
      <c r="BH60" s="237" t="s">
        <v>2462</v>
      </c>
      <c r="BI60" s="237" t="s">
        <v>2462</v>
      </c>
      <c r="BJ60" s="237" t="s">
        <v>2433</v>
      </c>
      <c r="BK60" s="237" t="s">
        <v>2462</v>
      </c>
      <c r="BL60" s="237" t="s">
        <v>2462</v>
      </c>
      <c r="BM60" s="237" t="s">
        <v>2462</v>
      </c>
      <c r="BN60" s="237" t="s">
        <v>2462</v>
      </c>
      <c r="BO60" s="237" t="s">
        <v>2462</v>
      </c>
      <c r="BP60" s="237" t="s">
        <v>2462</v>
      </c>
      <c r="BQ60" s="237" t="s">
        <v>2462</v>
      </c>
      <c r="BR60" s="237" t="s">
        <v>4560</v>
      </c>
      <c r="BS60" s="237" t="s">
        <v>4561</v>
      </c>
      <c r="BT60" s="237" t="s">
        <v>2433</v>
      </c>
      <c r="BU60" s="237" t="s">
        <v>2433</v>
      </c>
      <c r="BV60" s="237" t="s">
        <v>2433</v>
      </c>
      <c r="BW60" s="237" t="s">
        <v>4562</v>
      </c>
      <c r="BX60" s="237" t="s">
        <v>2507</v>
      </c>
      <c r="BY60" s="237" t="s">
        <v>4563</v>
      </c>
      <c r="BZ60" s="237" t="s">
        <v>2462</v>
      </c>
      <c r="CA60" s="237" t="s">
        <v>2433</v>
      </c>
      <c r="CB60" s="237" t="s">
        <v>4563</v>
      </c>
      <c r="CC60" s="237" t="s">
        <v>2467</v>
      </c>
      <c r="CD60" s="237" t="s">
        <v>4564</v>
      </c>
      <c r="CE60" s="237" t="s">
        <v>2433</v>
      </c>
      <c r="CF60" s="237" t="s">
        <v>2433</v>
      </c>
      <c r="CG60" s="237" t="s">
        <v>4564</v>
      </c>
      <c r="CH60" s="237" t="s">
        <v>4565</v>
      </c>
      <c r="CI60" s="237" t="s">
        <v>4564</v>
      </c>
      <c r="CJ60" s="237" t="s">
        <v>2433</v>
      </c>
      <c r="CK60" s="237" t="s">
        <v>2433</v>
      </c>
      <c r="CL60" s="237" t="s">
        <v>2462</v>
      </c>
      <c r="CM60" s="237" t="s">
        <v>2433</v>
      </c>
      <c r="CN60" s="237" t="s">
        <v>2433</v>
      </c>
      <c r="CO60" s="237" t="s">
        <v>2433</v>
      </c>
      <c r="CP60" s="237" t="s">
        <v>2433</v>
      </c>
      <c r="CQ60" s="237" t="s">
        <v>2433</v>
      </c>
      <c r="CR60" s="237" t="s">
        <v>2462</v>
      </c>
      <c r="CS60" s="237" t="s">
        <v>2462</v>
      </c>
      <c r="CT60" s="237" t="s">
        <v>2433</v>
      </c>
      <c r="CU60" s="237" t="s">
        <v>2433</v>
      </c>
      <c r="CV60" s="237" t="s">
        <v>2433</v>
      </c>
      <c r="CW60" s="237" t="s">
        <v>2433</v>
      </c>
      <c r="CX60" s="237" t="s">
        <v>2462</v>
      </c>
      <c r="CY60" s="237" t="s">
        <v>2433</v>
      </c>
      <c r="CZ60" s="237" t="s">
        <v>2433</v>
      </c>
      <c r="DA60" s="237" t="s">
        <v>2511</v>
      </c>
      <c r="DB60" s="238">
        <v>42768.396111111113</v>
      </c>
      <c r="DC60" s="237" t="s">
        <v>2511</v>
      </c>
      <c r="DD60" s="238">
        <v>42768.39644675926</v>
      </c>
    </row>
    <row r="61" spans="1:108" ht="60" hidden="1" x14ac:dyDescent="0.25">
      <c r="A61" s="236">
        <v>62</v>
      </c>
      <c r="B61" s="237" t="s">
        <v>2432</v>
      </c>
      <c r="C61" s="236">
        <v>52</v>
      </c>
      <c r="D61" s="236" t="b">
        <v>1</v>
      </c>
      <c r="E61" s="237" t="s">
        <v>2433</v>
      </c>
      <c r="F61" s="237" t="s">
        <v>4566</v>
      </c>
      <c r="G61" s="237" t="s">
        <v>4567</v>
      </c>
      <c r="H61" s="237" t="s">
        <v>4568</v>
      </c>
      <c r="I61" s="237" t="s">
        <v>4323</v>
      </c>
      <c r="J61" s="237" t="s">
        <v>4569</v>
      </c>
      <c r="K61" s="237" t="s">
        <v>4570</v>
      </c>
      <c r="L61" s="237" t="s">
        <v>4571</v>
      </c>
      <c r="M61" s="237" t="s">
        <v>4572</v>
      </c>
      <c r="N61" s="237" t="s">
        <v>4573</v>
      </c>
      <c r="O61" s="237" t="s">
        <v>4574</v>
      </c>
      <c r="P61" s="237" t="s">
        <v>2433</v>
      </c>
      <c r="Q61" s="237" t="s">
        <v>4575</v>
      </c>
      <c r="R61" s="237" t="s">
        <v>2433</v>
      </c>
      <c r="S61" s="237" t="s">
        <v>4576</v>
      </c>
      <c r="T61" s="237" t="s">
        <v>2433</v>
      </c>
      <c r="U61" s="237" t="s">
        <v>2462</v>
      </c>
      <c r="V61" s="237" t="s">
        <v>2433</v>
      </c>
      <c r="W61" s="237" t="s">
        <v>4577</v>
      </c>
      <c r="X61" s="237" t="s">
        <v>2433</v>
      </c>
      <c r="Y61" s="237" t="s">
        <v>4578</v>
      </c>
      <c r="Z61" s="237" t="s">
        <v>2433</v>
      </c>
      <c r="AA61" s="237" t="s">
        <v>4579</v>
      </c>
      <c r="AB61" s="237" t="s">
        <v>2433</v>
      </c>
      <c r="AC61" s="237" t="s">
        <v>4580</v>
      </c>
      <c r="AD61" s="237" t="s">
        <v>2433</v>
      </c>
      <c r="AE61" s="237" t="s">
        <v>4581</v>
      </c>
      <c r="AF61" s="237" t="s">
        <v>2433</v>
      </c>
      <c r="AG61" s="237" t="s">
        <v>4582</v>
      </c>
      <c r="AH61" s="237" t="s">
        <v>2433</v>
      </c>
      <c r="AI61" s="237" t="s">
        <v>4583</v>
      </c>
      <c r="AJ61" s="237" t="s">
        <v>2433</v>
      </c>
      <c r="AK61" s="237" t="s">
        <v>4584</v>
      </c>
      <c r="AL61" s="237" t="s">
        <v>2433</v>
      </c>
      <c r="AM61" s="237" t="s">
        <v>4585</v>
      </c>
      <c r="AN61" s="237" t="s">
        <v>2433</v>
      </c>
      <c r="AO61" s="237" t="s">
        <v>4586</v>
      </c>
      <c r="AP61" s="237" t="s">
        <v>2433</v>
      </c>
      <c r="AQ61" s="237" t="s">
        <v>4587</v>
      </c>
      <c r="AR61" s="237" t="s">
        <v>2433</v>
      </c>
      <c r="AS61" s="237" t="s">
        <v>4588</v>
      </c>
      <c r="AT61" s="237" t="s">
        <v>2433</v>
      </c>
      <c r="AU61" s="237" t="s">
        <v>4589</v>
      </c>
      <c r="AV61" s="237" t="s">
        <v>2433</v>
      </c>
      <c r="AW61" s="237" t="s">
        <v>4590</v>
      </c>
      <c r="AX61" s="237" t="s">
        <v>2433</v>
      </c>
      <c r="AY61" s="237" t="s">
        <v>4591</v>
      </c>
      <c r="AZ61" s="237" t="s">
        <v>4592</v>
      </c>
      <c r="BA61" s="237" t="s">
        <v>4593</v>
      </c>
      <c r="BB61" s="237" t="s">
        <v>4594</v>
      </c>
      <c r="BC61" s="237" t="s">
        <v>4595</v>
      </c>
      <c r="BD61" s="237" t="s">
        <v>2433</v>
      </c>
      <c r="BE61" s="237" t="s">
        <v>4596</v>
      </c>
      <c r="BF61" s="237" t="s">
        <v>2433</v>
      </c>
      <c r="BG61" s="237" t="s">
        <v>2462</v>
      </c>
      <c r="BH61" s="237" t="s">
        <v>2462</v>
      </c>
      <c r="BI61" s="237" t="s">
        <v>2462</v>
      </c>
      <c r="BJ61" s="237" t="s">
        <v>2433</v>
      </c>
      <c r="BK61" s="237" t="s">
        <v>2462</v>
      </c>
      <c r="BL61" s="237" t="s">
        <v>2462</v>
      </c>
      <c r="BM61" s="237" t="s">
        <v>2462</v>
      </c>
      <c r="BN61" s="237" t="s">
        <v>2462</v>
      </c>
      <c r="BO61" s="237" t="s">
        <v>2462</v>
      </c>
      <c r="BP61" s="237" t="s">
        <v>4597</v>
      </c>
      <c r="BQ61" s="237" t="s">
        <v>4598</v>
      </c>
      <c r="BR61" s="237" t="s">
        <v>4599</v>
      </c>
      <c r="BS61" s="237" t="s">
        <v>4600</v>
      </c>
      <c r="BT61" s="237" t="s">
        <v>2433</v>
      </c>
      <c r="BU61" s="237" t="s">
        <v>2433</v>
      </c>
      <c r="BV61" s="237" t="s">
        <v>2433</v>
      </c>
      <c r="BW61" s="237" t="s">
        <v>4601</v>
      </c>
      <c r="BX61" s="237" t="s">
        <v>2507</v>
      </c>
      <c r="BY61" s="237" t="s">
        <v>4602</v>
      </c>
      <c r="BZ61" s="237" t="s">
        <v>2702</v>
      </c>
      <c r="CA61" s="237" t="s">
        <v>4603</v>
      </c>
      <c r="CB61" s="237" t="s">
        <v>4604</v>
      </c>
      <c r="CC61" s="237" t="s">
        <v>2462</v>
      </c>
      <c r="CD61" s="237" t="s">
        <v>2433</v>
      </c>
      <c r="CE61" s="237" t="s">
        <v>2433</v>
      </c>
      <c r="CF61" s="237" t="s">
        <v>2433</v>
      </c>
      <c r="CG61" s="237" t="s">
        <v>2433</v>
      </c>
      <c r="CH61" s="237" t="s">
        <v>2433</v>
      </c>
      <c r="CI61" s="237" t="s">
        <v>2462</v>
      </c>
      <c r="CJ61" s="237" t="s">
        <v>2433</v>
      </c>
      <c r="CK61" s="237" t="s">
        <v>2433</v>
      </c>
      <c r="CL61" s="237" t="s">
        <v>2462</v>
      </c>
      <c r="CM61" s="237" t="s">
        <v>2433</v>
      </c>
      <c r="CN61" s="237" t="s">
        <v>2433</v>
      </c>
      <c r="CO61" s="237" t="s">
        <v>2433</v>
      </c>
      <c r="CP61" s="237" t="s">
        <v>2433</v>
      </c>
      <c r="CQ61" s="237" t="s">
        <v>2433</v>
      </c>
      <c r="CR61" s="237" t="s">
        <v>2462</v>
      </c>
      <c r="CS61" s="237" t="s">
        <v>2462</v>
      </c>
      <c r="CT61" s="237" t="s">
        <v>2433</v>
      </c>
      <c r="CU61" s="237" t="s">
        <v>2433</v>
      </c>
      <c r="CV61" s="237" t="s">
        <v>2433</v>
      </c>
      <c r="CW61" s="237" t="s">
        <v>2433</v>
      </c>
      <c r="CX61" s="237" t="s">
        <v>2462</v>
      </c>
      <c r="CY61" s="237" t="s">
        <v>2433</v>
      </c>
      <c r="CZ61" s="237" t="s">
        <v>2433</v>
      </c>
      <c r="DA61" s="237" t="s">
        <v>2511</v>
      </c>
      <c r="DB61" s="238">
        <v>42768.446793981479</v>
      </c>
      <c r="DC61" s="237" t="s">
        <v>2511</v>
      </c>
      <c r="DD61" s="238">
        <v>42768.446793981479</v>
      </c>
    </row>
    <row r="62" spans="1:108" ht="60" hidden="1" x14ac:dyDescent="0.25">
      <c r="A62" s="236">
        <v>63</v>
      </c>
      <c r="B62" s="237" t="s">
        <v>2432</v>
      </c>
      <c r="C62" s="236">
        <v>85</v>
      </c>
      <c r="D62" s="236" t="b">
        <v>1</v>
      </c>
      <c r="E62" s="237" t="s">
        <v>2433</v>
      </c>
      <c r="F62" s="237" t="s">
        <v>4605</v>
      </c>
      <c r="G62" s="237" t="s">
        <v>2476</v>
      </c>
      <c r="H62" s="237" t="s">
        <v>4606</v>
      </c>
      <c r="I62" s="237" t="s">
        <v>4017</v>
      </c>
      <c r="J62" s="237" t="s">
        <v>4607</v>
      </c>
      <c r="K62" s="237" t="s">
        <v>4608</v>
      </c>
      <c r="L62" s="237" t="s">
        <v>4609</v>
      </c>
      <c r="M62" s="237" t="s">
        <v>4610</v>
      </c>
      <c r="N62" s="237" t="s">
        <v>4611</v>
      </c>
      <c r="O62" s="237" t="s">
        <v>4612</v>
      </c>
      <c r="P62" s="237" t="s">
        <v>2433</v>
      </c>
      <c r="Q62" s="237" t="s">
        <v>4613</v>
      </c>
      <c r="R62" s="237" t="s">
        <v>2433</v>
      </c>
      <c r="S62" s="237" t="s">
        <v>4614</v>
      </c>
      <c r="T62" s="237" t="s">
        <v>2433</v>
      </c>
      <c r="U62" s="237" t="s">
        <v>2462</v>
      </c>
      <c r="V62" s="237" t="s">
        <v>2433</v>
      </c>
      <c r="W62" s="237" t="s">
        <v>4615</v>
      </c>
      <c r="X62" s="237" t="s">
        <v>2433</v>
      </c>
      <c r="Y62" s="237" t="s">
        <v>4616</v>
      </c>
      <c r="Z62" s="237" t="s">
        <v>2433</v>
      </c>
      <c r="AA62" s="237" t="s">
        <v>4617</v>
      </c>
      <c r="AB62" s="237" t="s">
        <v>2433</v>
      </c>
      <c r="AC62" s="237" t="s">
        <v>4618</v>
      </c>
      <c r="AD62" s="237" t="s">
        <v>2433</v>
      </c>
      <c r="AE62" s="237" t="s">
        <v>4619</v>
      </c>
      <c r="AF62" s="237" t="s">
        <v>2433</v>
      </c>
      <c r="AG62" s="237" t="s">
        <v>4620</v>
      </c>
      <c r="AH62" s="237" t="s">
        <v>2433</v>
      </c>
      <c r="AI62" s="237" t="s">
        <v>4621</v>
      </c>
      <c r="AJ62" s="237" t="s">
        <v>2433</v>
      </c>
      <c r="AK62" s="237" t="s">
        <v>4622</v>
      </c>
      <c r="AL62" s="237" t="s">
        <v>2433</v>
      </c>
      <c r="AM62" s="237" t="s">
        <v>4623</v>
      </c>
      <c r="AN62" s="237" t="s">
        <v>2433</v>
      </c>
      <c r="AO62" s="237" t="s">
        <v>4624</v>
      </c>
      <c r="AP62" s="237" t="s">
        <v>2433</v>
      </c>
      <c r="AQ62" s="237" t="s">
        <v>4625</v>
      </c>
      <c r="AR62" s="237" t="s">
        <v>2433</v>
      </c>
      <c r="AS62" s="237" t="s">
        <v>4626</v>
      </c>
      <c r="AT62" s="237" t="s">
        <v>2433</v>
      </c>
      <c r="AU62" s="237" t="s">
        <v>4627</v>
      </c>
      <c r="AV62" s="237" t="s">
        <v>2433</v>
      </c>
      <c r="AW62" s="237" t="s">
        <v>4628</v>
      </c>
      <c r="AX62" s="237" t="s">
        <v>2433</v>
      </c>
      <c r="AY62" s="237" t="s">
        <v>4629</v>
      </c>
      <c r="AZ62" s="237" t="s">
        <v>4630</v>
      </c>
      <c r="BA62" s="237" t="s">
        <v>4631</v>
      </c>
      <c r="BB62" s="237" t="s">
        <v>4632</v>
      </c>
      <c r="BC62" s="237" t="s">
        <v>4633</v>
      </c>
      <c r="BD62" s="237" t="s">
        <v>2433</v>
      </c>
      <c r="BE62" s="237" t="s">
        <v>4634</v>
      </c>
      <c r="BF62" s="237" t="s">
        <v>2433</v>
      </c>
      <c r="BG62" s="237" t="s">
        <v>2462</v>
      </c>
      <c r="BH62" s="237" t="s">
        <v>2462</v>
      </c>
      <c r="BI62" s="237" t="s">
        <v>2462</v>
      </c>
      <c r="BJ62" s="237" t="s">
        <v>2433</v>
      </c>
      <c r="BK62" s="237" t="s">
        <v>2462</v>
      </c>
      <c r="BL62" s="237" t="s">
        <v>2462</v>
      </c>
      <c r="BM62" s="237" t="s">
        <v>2462</v>
      </c>
      <c r="BN62" s="237" t="s">
        <v>2462</v>
      </c>
      <c r="BO62" s="237" t="s">
        <v>2462</v>
      </c>
      <c r="BP62" s="237" t="s">
        <v>2433</v>
      </c>
      <c r="BQ62" s="237" t="s">
        <v>2433</v>
      </c>
      <c r="BR62" s="237" t="s">
        <v>4635</v>
      </c>
      <c r="BS62" s="237" t="s">
        <v>2433</v>
      </c>
      <c r="BT62" s="237" t="s">
        <v>2433</v>
      </c>
      <c r="BU62" s="237" t="s">
        <v>2433</v>
      </c>
      <c r="BV62" s="237" t="s">
        <v>2433</v>
      </c>
      <c r="BW62" s="237" t="s">
        <v>4635</v>
      </c>
      <c r="BX62" s="237" t="s">
        <v>4636</v>
      </c>
      <c r="BY62" s="237" t="s">
        <v>4637</v>
      </c>
      <c r="BZ62" s="237" t="s">
        <v>2702</v>
      </c>
      <c r="CA62" s="237" t="s">
        <v>4638</v>
      </c>
      <c r="CB62" s="237" t="s">
        <v>4639</v>
      </c>
      <c r="CC62" s="237" t="s">
        <v>2705</v>
      </c>
      <c r="CD62" s="237" t="s">
        <v>4640</v>
      </c>
      <c r="CE62" s="237" t="s">
        <v>4641</v>
      </c>
      <c r="CF62" s="237" t="s">
        <v>2462</v>
      </c>
      <c r="CG62" s="237" t="s">
        <v>4642</v>
      </c>
      <c r="CH62" s="237" t="s">
        <v>4643</v>
      </c>
      <c r="CI62" s="237" t="s">
        <v>4640</v>
      </c>
      <c r="CJ62" s="237" t="s">
        <v>2433</v>
      </c>
      <c r="CK62" s="237" t="s">
        <v>2433</v>
      </c>
      <c r="CL62" s="237" t="s">
        <v>2462</v>
      </c>
      <c r="CM62" s="237" t="s">
        <v>2433</v>
      </c>
      <c r="CN62" s="237" t="s">
        <v>2433</v>
      </c>
      <c r="CO62" s="237" t="s">
        <v>2433</v>
      </c>
      <c r="CP62" s="237" t="s">
        <v>2433</v>
      </c>
      <c r="CQ62" s="237" t="s">
        <v>2433</v>
      </c>
      <c r="CR62" s="237" t="s">
        <v>2462</v>
      </c>
      <c r="CS62" s="237" t="s">
        <v>2462</v>
      </c>
      <c r="CT62" s="237" t="s">
        <v>2433</v>
      </c>
      <c r="CU62" s="237" t="s">
        <v>2433</v>
      </c>
      <c r="CV62" s="237" t="s">
        <v>2433</v>
      </c>
      <c r="CW62" s="237" t="s">
        <v>2433</v>
      </c>
      <c r="CX62" s="237" t="s">
        <v>2462</v>
      </c>
      <c r="CY62" s="237" t="s">
        <v>2433</v>
      </c>
      <c r="CZ62" s="237" t="s">
        <v>2433</v>
      </c>
      <c r="DA62" s="237" t="s">
        <v>2511</v>
      </c>
      <c r="DB62" s="238">
        <v>42768.450648148151</v>
      </c>
      <c r="DC62" s="237" t="s">
        <v>2775</v>
      </c>
      <c r="DD62" s="238">
        <v>42864.398206018515</v>
      </c>
    </row>
    <row r="63" spans="1:108" ht="30" hidden="1" x14ac:dyDescent="0.25">
      <c r="A63" s="236">
        <v>64</v>
      </c>
      <c r="B63" s="237" t="s">
        <v>2432</v>
      </c>
      <c r="C63" s="236">
        <v>69</v>
      </c>
      <c r="D63" s="236" t="b">
        <v>1</v>
      </c>
      <c r="E63" s="237" t="s">
        <v>2433</v>
      </c>
      <c r="F63" s="237" t="s">
        <v>4644</v>
      </c>
      <c r="G63" s="237" t="s">
        <v>2476</v>
      </c>
      <c r="H63" s="237" t="s">
        <v>4645</v>
      </c>
      <c r="I63" s="237" t="s">
        <v>4017</v>
      </c>
      <c r="J63" s="237" t="s">
        <v>4646</v>
      </c>
      <c r="K63" s="237" t="s">
        <v>4647</v>
      </c>
      <c r="L63" s="237" t="s">
        <v>4648</v>
      </c>
      <c r="M63" s="237" t="s">
        <v>4649</v>
      </c>
      <c r="N63" s="237" t="s">
        <v>4650</v>
      </c>
      <c r="O63" s="237" t="s">
        <v>4651</v>
      </c>
      <c r="P63" s="237" t="s">
        <v>2433</v>
      </c>
      <c r="Q63" s="237" t="s">
        <v>4652</v>
      </c>
      <c r="R63" s="237" t="s">
        <v>2433</v>
      </c>
      <c r="S63" s="237" t="s">
        <v>4653</v>
      </c>
      <c r="T63" s="237" t="s">
        <v>2433</v>
      </c>
      <c r="U63" s="237" t="s">
        <v>2462</v>
      </c>
      <c r="V63" s="237" t="s">
        <v>2433</v>
      </c>
      <c r="W63" s="237" t="s">
        <v>4654</v>
      </c>
      <c r="X63" s="237" t="s">
        <v>2433</v>
      </c>
      <c r="Y63" s="237" t="s">
        <v>4655</v>
      </c>
      <c r="Z63" s="237" t="s">
        <v>2433</v>
      </c>
      <c r="AA63" s="237" t="s">
        <v>4656</v>
      </c>
      <c r="AB63" s="237" t="s">
        <v>2433</v>
      </c>
      <c r="AC63" s="237" t="s">
        <v>4657</v>
      </c>
      <c r="AD63" s="237" t="s">
        <v>2433</v>
      </c>
      <c r="AE63" s="237" t="s">
        <v>4658</v>
      </c>
      <c r="AF63" s="237" t="s">
        <v>2433</v>
      </c>
      <c r="AG63" s="237" t="s">
        <v>4659</v>
      </c>
      <c r="AH63" s="237" t="s">
        <v>2433</v>
      </c>
      <c r="AI63" s="237" t="s">
        <v>4660</v>
      </c>
      <c r="AJ63" s="237" t="s">
        <v>2433</v>
      </c>
      <c r="AK63" s="237" t="s">
        <v>4661</v>
      </c>
      <c r="AL63" s="237" t="s">
        <v>2433</v>
      </c>
      <c r="AM63" s="237" t="s">
        <v>4662</v>
      </c>
      <c r="AN63" s="237" t="s">
        <v>2433</v>
      </c>
      <c r="AO63" s="237" t="s">
        <v>4663</v>
      </c>
      <c r="AP63" s="237" t="s">
        <v>2433</v>
      </c>
      <c r="AQ63" s="237" t="s">
        <v>4664</v>
      </c>
      <c r="AR63" s="237" t="s">
        <v>2433</v>
      </c>
      <c r="AS63" s="237" t="s">
        <v>4665</v>
      </c>
      <c r="AT63" s="237" t="s">
        <v>2433</v>
      </c>
      <c r="AU63" s="237" t="s">
        <v>4666</v>
      </c>
      <c r="AV63" s="237" t="s">
        <v>2433</v>
      </c>
      <c r="AW63" s="237" t="s">
        <v>4667</v>
      </c>
      <c r="AX63" s="237" t="s">
        <v>2433</v>
      </c>
      <c r="AY63" s="237" t="s">
        <v>4668</v>
      </c>
      <c r="AZ63" s="237" t="s">
        <v>4669</v>
      </c>
      <c r="BA63" s="237" t="s">
        <v>4670</v>
      </c>
      <c r="BB63" s="237" t="s">
        <v>4671</v>
      </c>
      <c r="BC63" s="237" t="s">
        <v>2462</v>
      </c>
      <c r="BD63" s="237" t="s">
        <v>70</v>
      </c>
      <c r="BE63" s="237" t="s">
        <v>4672</v>
      </c>
      <c r="BF63" s="237" t="s">
        <v>2433</v>
      </c>
      <c r="BG63" s="237" t="s">
        <v>2462</v>
      </c>
      <c r="BH63" s="237" t="s">
        <v>2462</v>
      </c>
      <c r="BI63" s="237" t="s">
        <v>2462</v>
      </c>
      <c r="BJ63" s="237" t="s">
        <v>2433</v>
      </c>
      <c r="BK63" s="237" t="s">
        <v>2462</v>
      </c>
      <c r="BL63" s="237" t="s">
        <v>2462</v>
      </c>
      <c r="BM63" s="237" t="s">
        <v>2462</v>
      </c>
      <c r="BN63" s="237" t="s">
        <v>2462</v>
      </c>
      <c r="BO63" s="237" t="s">
        <v>2462</v>
      </c>
      <c r="BP63" s="237" t="s">
        <v>4673</v>
      </c>
      <c r="BQ63" s="237" t="s">
        <v>4674</v>
      </c>
      <c r="BR63" s="237" t="s">
        <v>4675</v>
      </c>
      <c r="BS63" s="237" t="s">
        <v>4676</v>
      </c>
      <c r="BT63" s="237" t="s">
        <v>4677</v>
      </c>
      <c r="BU63" s="237" t="s">
        <v>4678</v>
      </c>
      <c r="BV63" s="237" t="s">
        <v>2433</v>
      </c>
      <c r="BW63" s="237" t="s">
        <v>4679</v>
      </c>
      <c r="BX63" s="237" t="s">
        <v>2507</v>
      </c>
      <c r="BY63" s="237" t="s">
        <v>4680</v>
      </c>
      <c r="BZ63" s="237" t="s">
        <v>2702</v>
      </c>
      <c r="CA63" s="237" t="s">
        <v>4681</v>
      </c>
      <c r="CB63" s="237" t="s">
        <v>4682</v>
      </c>
      <c r="CC63" s="237" t="s">
        <v>2705</v>
      </c>
      <c r="CD63" s="237" t="s">
        <v>4683</v>
      </c>
      <c r="CE63" s="237" t="s">
        <v>4684</v>
      </c>
      <c r="CF63" s="237" t="s">
        <v>4685</v>
      </c>
      <c r="CG63" s="237" t="s">
        <v>4686</v>
      </c>
      <c r="CH63" s="237" t="s">
        <v>4687</v>
      </c>
      <c r="CI63" s="237" t="s">
        <v>4683</v>
      </c>
      <c r="CJ63" s="237" t="s">
        <v>2433</v>
      </c>
      <c r="CK63" s="237" t="s">
        <v>2433</v>
      </c>
      <c r="CL63" s="237" t="s">
        <v>2462</v>
      </c>
      <c r="CM63" s="237" t="s">
        <v>2433</v>
      </c>
      <c r="CN63" s="237" t="s">
        <v>2433</v>
      </c>
      <c r="CO63" s="237" t="s">
        <v>2433</v>
      </c>
      <c r="CP63" s="237" t="s">
        <v>2433</v>
      </c>
      <c r="CQ63" s="237" t="s">
        <v>2433</v>
      </c>
      <c r="CR63" s="237" t="s">
        <v>2462</v>
      </c>
      <c r="CS63" s="237" t="s">
        <v>2462</v>
      </c>
      <c r="CT63" s="237" t="s">
        <v>2433</v>
      </c>
      <c r="CU63" s="237" t="s">
        <v>2433</v>
      </c>
      <c r="CV63" s="237" t="s">
        <v>2433</v>
      </c>
      <c r="CW63" s="237" t="s">
        <v>2433</v>
      </c>
      <c r="CX63" s="237" t="s">
        <v>2462</v>
      </c>
      <c r="CY63" s="237" t="s">
        <v>2433</v>
      </c>
      <c r="CZ63" s="237" t="s">
        <v>4688</v>
      </c>
      <c r="DA63" s="237" t="s">
        <v>2511</v>
      </c>
      <c r="DB63" s="238">
        <v>42768.454976851855</v>
      </c>
      <c r="DC63" s="237" t="s">
        <v>2511</v>
      </c>
      <c r="DD63" s="238">
        <v>42768.455324074072</v>
      </c>
    </row>
    <row r="64" spans="1:108" ht="45" hidden="1" x14ac:dyDescent="0.25">
      <c r="A64" s="236">
        <v>65</v>
      </c>
      <c r="B64" s="237" t="s">
        <v>2432</v>
      </c>
      <c r="C64" s="236">
        <v>55</v>
      </c>
      <c r="D64" s="236" t="b">
        <v>1</v>
      </c>
      <c r="E64" s="237" t="s">
        <v>2433</v>
      </c>
      <c r="F64" s="237" t="s">
        <v>4689</v>
      </c>
      <c r="G64" s="237" t="s">
        <v>3458</v>
      </c>
      <c r="H64" s="237" t="s">
        <v>4690</v>
      </c>
      <c r="I64" s="237" t="s">
        <v>4323</v>
      </c>
      <c r="J64" s="237" t="s">
        <v>4689</v>
      </c>
      <c r="K64" s="237" t="s">
        <v>3458</v>
      </c>
      <c r="L64" s="237" t="s">
        <v>4690</v>
      </c>
      <c r="M64" s="237" t="s">
        <v>4691</v>
      </c>
      <c r="N64" s="237" t="s">
        <v>4692</v>
      </c>
      <c r="O64" s="237" t="s">
        <v>4693</v>
      </c>
      <c r="P64" s="237" t="s">
        <v>2433</v>
      </c>
      <c r="Q64" s="237" t="s">
        <v>4694</v>
      </c>
      <c r="R64" s="237" t="s">
        <v>2433</v>
      </c>
      <c r="S64" s="237" t="s">
        <v>2462</v>
      </c>
      <c r="T64" s="237" t="s">
        <v>2433</v>
      </c>
      <c r="U64" s="237" t="s">
        <v>2462</v>
      </c>
      <c r="V64" s="237" t="s">
        <v>2433</v>
      </c>
      <c r="W64" s="237" t="s">
        <v>4695</v>
      </c>
      <c r="X64" s="237" t="s">
        <v>2433</v>
      </c>
      <c r="Y64" s="237" t="s">
        <v>4696</v>
      </c>
      <c r="Z64" s="237" t="s">
        <v>2433</v>
      </c>
      <c r="AA64" s="237" t="s">
        <v>4697</v>
      </c>
      <c r="AB64" s="237" t="s">
        <v>2433</v>
      </c>
      <c r="AC64" s="237" t="s">
        <v>4698</v>
      </c>
      <c r="AD64" s="237" t="s">
        <v>2433</v>
      </c>
      <c r="AE64" s="237" t="s">
        <v>4699</v>
      </c>
      <c r="AF64" s="237" t="s">
        <v>2433</v>
      </c>
      <c r="AG64" s="237" t="s">
        <v>4700</v>
      </c>
      <c r="AH64" s="237" t="s">
        <v>2433</v>
      </c>
      <c r="AI64" s="237" t="s">
        <v>4701</v>
      </c>
      <c r="AJ64" s="237" t="s">
        <v>2433</v>
      </c>
      <c r="AK64" s="237" t="s">
        <v>4702</v>
      </c>
      <c r="AL64" s="237" t="s">
        <v>2433</v>
      </c>
      <c r="AM64" s="237" t="s">
        <v>2462</v>
      </c>
      <c r="AN64" s="237" t="s">
        <v>2433</v>
      </c>
      <c r="AO64" s="237" t="s">
        <v>4703</v>
      </c>
      <c r="AP64" s="237" t="s">
        <v>2433</v>
      </c>
      <c r="AQ64" s="237" t="s">
        <v>4704</v>
      </c>
      <c r="AR64" s="237" t="s">
        <v>2433</v>
      </c>
      <c r="AS64" s="237" t="s">
        <v>4705</v>
      </c>
      <c r="AT64" s="237" t="s">
        <v>2433</v>
      </c>
      <c r="AU64" s="237" t="s">
        <v>4706</v>
      </c>
      <c r="AV64" s="237" t="s">
        <v>2433</v>
      </c>
      <c r="AW64" s="237" t="s">
        <v>4707</v>
      </c>
      <c r="AX64" s="237" t="s">
        <v>2433</v>
      </c>
      <c r="AY64" s="237" t="s">
        <v>4708</v>
      </c>
      <c r="AZ64" s="237" t="s">
        <v>4709</v>
      </c>
      <c r="BA64" s="237" t="s">
        <v>4710</v>
      </c>
      <c r="BB64" s="237" t="s">
        <v>4711</v>
      </c>
      <c r="BC64" s="237" t="s">
        <v>4712</v>
      </c>
      <c r="BD64" s="237" t="s">
        <v>2433</v>
      </c>
      <c r="BE64" s="237" t="s">
        <v>4713</v>
      </c>
      <c r="BF64" s="237" t="s">
        <v>2433</v>
      </c>
      <c r="BG64" s="237" t="s">
        <v>2462</v>
      </c>
      <c r="BH64" s="237" t="s">
        <v>2462</v>
      </c>
      <c r="BI64" s="237" t="s">
        <v>2462</v>
      </c>
      <c r="BJ64" s="237" t="s">
        <v>2433</v>
      </c>
      <c r="BK64" s="237" t="s">
        <v>2462</v>
      </c>
      <c r="BL64" s="237" t="s">
        <v>2462</v>
      </c>
      <c r="BM64" s="237" t="s">
        <v>2462</v>
      </c>
      <c r="BN64" s="237" t="s">
        <v>2462</v>
      </c>
      <c r="BO64" s="237" t="s">
        <v>2462</v>
      </c>
      <c r="BP64" s="237" t="s">
        <v>4714</v>
      </c>
      <c r="BQ64" s="237" t="s">
        <v>4715</v>
      </c>
      <c r="BR64" s="237" t="s">
        <v>4716</v>
      </c>
      <c r="BS64" s="237" t="s">
        <v>4717</v>
      </c>
      <c r="BT64" s="237" t="s">
        <v>4718</v>
      </c>
      <c r="BU64" s="237" t="s">
        <v>2433</v>
      </c>
      <c r="BV64" s="237" t="s">
        <v>2433</v>
      </c>
      <c r="BW64" s="237" t="s">
        <v>4719</v>
      </c>
      <c r="BX64" s="237" t="s">
        <v>2507</v>
      </c>
      <c r="BY64" s="237" t="s">
        <v>4720</v>
      </c>
      <c r="BZ64" s="237" t="s">
        <v>2462</v>
      </c>
      <c r="CA64" s="237" t="s">
        <v>2433</v>
      </c>
      <c r="CB64" s="237" t="s">
        <v>4720</v>
      </c>
      <c r="CC64" s="237" t="s">
        <v>2467</v>
      </c>
      <c r="CD64" s="237" t="s">
        <v>3560</v>
      </c>
      <c r="CE64" s="237" t="s">
        <v>3560</v>
      </c>
      <c r="CF64" s="237" t="s">
        <v>2433</v>
      </c>
      <c r="CG64" s="237" t="s">
        <v>2433</v>
      </c>
      <c r="CH64" s="237" t="s">
        <v>2433</v>
      </c>
      <c r="CI64" s="237" t="s">
        <v>3560</v>
      </c>
      <c r="CJ64" s="237" t="s">
        <v>2433</v>
      </c>
      <c r="CK64" s="237" t="s">
        <v>2433</v>
      </c>
      <c r="CL64" s="237" t="s">
        <v>2462</v>
      </c>
      <c r="CM64" s="237" t="s">
        <v>2433</v>
      </c>
      <c r="CN64" s="237" t="s">
        <v>2433</v>
      </c>
      <c r="CO64" s="237" t="s">
        <v>2433</v>
      </c>
      <c r="CP64" s="237" t="s">
        <v>2433</v>
      </c>
      <c r="CQ64" s="237" t="s">
        <v>2433</v>
      </c>
      <c r="CR64" s="237" t="s">
        <v>2462</v>
      </c>
      <c r="CS64" s="237" t="s">
        <v>2462</v>
      </c>
      <c r="CT64" s="237" t="s">
        <v>2433</v>
      </c>
      <c r="CU64" s="237" t="s">
        <v>2433</v>
      </c>
      <c r="CV64" s="237" t="s">
        <v>2433</v>
      </c>
      <c r="CW64" s="237" t="s">
        <v>2433</v>
      </c>
      <c r="CX64" s="237" t="s">
        <v>2462</v>
      </c>
      <c r="CY64" s="237" t="s">
        <v>2433</v>
      </c>
      <c r="CZ64" s="237" t="s">
        <v>4721</v>
      </c>
      <c r="DA64" s="237" t="s">
        <v>2511</v>
      </c>
      <c r="DB64" s="238">
        <v>42768.45884259259</v>
      </c>
      <c r="DC64" s="237" t="s">
        <v>2511</v>
      </c>
      <c r="DD64" s="238">
        <v>42768.45884259259</v>
      </c>
    </row>
    <row r="65" spans="1:108" ht="45" hidden="1" x14ac:dyDescent="0.25">
      <c r="A65" s="236">
        <v>66</v>
      </c>
      <c r="B65" s="237" t="s">
        <v>2432</v>
      </c>
      <c r="C65" s="236">
        <v>76</v>
      </c>
      <c r="D65" s="236" t="b">
        <v>1</v>
      </c>
      <c r="E65" s="237" t="s">
        <v>2433</v>
      </c>
      <c r="F65" s="237" t="s">
        <v>4722</v>
      </c>
      <c r="G65" s="237" t="s">
        <v>4723</v>
      </c>
      <c r="H65" s="237" t="s">
        <v>4724</v>
      </c>
      <c r="I65" s="237" t="s">
        <v>4323</v>
      </c>
      <c r="J65" s="237" t="s">
        <v>4722</v>
      </c>
      <c r="K65" s="237" t="s">
        <v>4723</v>
      </c>
      <c r="L65" s="237" t="s">
        <v>4724</v>
      </c>
      <c r="M65" s="237" t="s">
        <v>4725</v>
      </c>
      <c r="N65" s="237" t="s">
        <v>4726</v>
      </c>
      <c r="O65" s="237" t="s">
        <v>4727</v>
      </c>
      <c r="P65" s="237" t="s">
        <v>2433</v>
      </c>
      <c r="Q65" s="237" t="s">
        <v>4728</v>
      </c>
      <c r="R65" s="237" t="s">
        <v>2433</v>
      </c>
      <c r="S65" s="237" t="s">
        <v>4729</v>
      </c>
      <c r="T65" s="237" t="s">
        <v>2433</v>
      </c>
      <c r="U65" s="237" t="s">
        <v>2462</v>
      </c>
      <c r="V65" s="237" t="s">
        <v>2433</v>
      </c>
      <c r="W65" s="237" t="s">
        <v>4730</v>
      </c>
      <c r="X65" s="237" t="s">
        <v>2433</v>
      </c>
      <c r="Y65" s="237" t="s">
        <v>4731</v>
      </c>
      <c r="Z65" s="237" t="s">
        <v>2433</v>
      </c>
      <c r="AA65" s="237" t="s">
        <v>4732</v>
      </c>
      <c r="AB65" s="237" t="s">
        <v>2433</v>
      </c>
      <c r="AC65" s="237" t="s">
        <v>4733</v>
      </c>
      <c r="AD65" s="237" t="s">
        <v>2433</v>
      </c>
      <c r="AE65" s="237" t="s">
        <v>4734</v>
      </c>
      <c r="AF65" s="237" t="s">
        <v>2433</v>
      </c>
      <c r="AG65" s="237" t="s">
        <v>4735</v>
      </c>
      <c r="AH65" s="237" t="s">
        <v>2433</v>
      </c>
      <c r="AI65" s="237" t="s">
        <v>4736</v>
      </c>
      <c r="AJ65" s="237" t="s">
        <v>2433</v>
      </c>
      <c r="AK65" s="237" t="s">
        <v>4737</v>
      </c>
      <c r="AL65" s="237" t="s">
        <v>2433</v>
      </c>
      <c r="AM65" s="237" t="s">
        <v>4738</v>
      </c>
      <c r="AN65" s="237" t="s">
        <v>2433</v>
      </c>
      <c r="AO65" s="237" t="s">
        <v>4739</v>
      </c>
      <c r="AP65" s="237" t="s">
        <v>2433</v>
      </c>
      <c r="AQ65" s="237" t="s">
        <v>4740</v>
      </c>
      <c r="AR65" s="237" t="s">
        <v>2433</v>
      </c>
      <c r="AS65" s="237" t="s">
        <v>4741</v>
      </c>
      <c r="AT65" s="237" t="s">
        <v>2433</v>
      </c>
      <c r="AU65" s="237" t="s">
        <v>4742</v>
      </c>
      <c r="AV65" s="237" t="s">
        <v>2433</v>
      </c>
      <c r="AW65" s="237" t="s">
        <v>4743</v>
      </c>
      <c r="AX65" s="237" t="s">
        <v>2433</v>
      </c>
      <c r="AY65" s="237" t="s">
        <v>4744</v>
      </c>
      <c r="AZ65" s="237" t="s">
        <v>4745</v>
      </c>
      <c r="BA65" s="237" t="s">
        <v>4746</v>
      </c>
      <c r="BB65" s="237" t="s">
        <v>4747</v>
      </c>
      <c r="BC65" s="237" t="s">
        <v>4748</v>
      </c>
      <c r="BD65" s="237" t="s">
        <v>2433</v>
      </c>
      <c r="BE65" s="237" t="s">
        <v>4749</v>
      </c>
      <c r="BF65" s="237" t="s">
        <v>2433</v>
      </c>
      <c r="BG65" s="237" t="s">
        <v>2462</v>
      </c>
      <c r="BH65" s="237" t="s">
        <v>2462</v>
      </c>
      <c r="BI65" s="237" t="s">
        <v>2462</v>
      </c>
      <c r="BJ65" s="237" t="s">
        <v>2433</v>
      </c>
      <c r="BK65" s="237" t="s">
        <v>2462</v>
      </c>
      <c r="BL65" s="237" t="s">
        <v>2462</v>
      </c>
      <c r="BM65" s="237" t="s">
        <v>2462</v>
      </c>
      <c r="BN65" s="237" t="s">
        <v>2462</v>
      </c>
      <c r="BO65" s="237" t="s">
        <v>2462</v>
      </c>
      <c r="BP65" s="237" t="s">
        <v>2462</v>
      </c>
      <c r="BQ65" s="237" t="s">
        <v>2462</v>
      </c>
      <c r="BR65" s="237" t="s">
        <v>4750</v>
      </c>
      <c r="BS65" s="237" t="s">
        <v>4751</v>
      </c>
      <c r="BT65" s="237" t="s">
        <v>2433</v>
      </c>
      <c r="BU65" s="237" t="s">
        <v>2433</v>
      </c>
      <c r="BV65" s="237" t="s">
        <v>2433</v>
      </c>
      <c r="BW65" s="237" t="s">
        <v>4752</v>
      </c>
      <c r="BX65" s="237" t="s">
        <v>2507</v>
      </c>
      <c r="BY65" s="237" t="s">
        <v>4753</v>
      </c>
      <c r="BZ65" s="237" t="s">
        <v>2462</v>
      </c>
      <c r="CA65" s="237" t="s">
        <v>2433</v>
      </c>
      <c r="CB65" s="237" t="s">
        <v>4753</v>
      </c>
      <c r="CC65" s="237" t="s">
        <v>2705</v>
      </c>
      <c r="CD65" s="237" t="s">
        <v>4754</v>
      </c>
      <c r="CE65" s="237" t="s">
        <v>4755</v>
      </c>
      <c r="CF65" s="237" t="s">
        <v>4756</v>
      </c>
      <c r="CG65" s="237" t="s">
        <v>4757</v>
      </c>
      <c r="CH65" s="237" t="s">
        <v>4758</v>
      </c>
      <c r="CI65" s="237" t="s">
        <v>4754</v>
      </c>
      <c r="CJ65" s="237" t="s">
        <v>2433</v>
      </c>
      <c r="CK65" s="237" t="s">
        <v>2433</v>
      </c>
      <c r="CL65" s="237" t="s">
        <v>2462</v>
      </c>
      <c r="CM65" s="237" t="s">
        <v>2433</v>
      </c>
      <c r="CN65" s="237" t="s">
        <v>2433</v>
      </c>
      <c r="CO65" s="237" t="s">
        <v>2433</v>
      </c>
      <c r="CP65" s="237" t="s">
        <v>2433</v>
      </c>
      <c r="CQ65" s="237" t="s">
        <v>2433</v>
      </c>
      <c r="CR65" s="237" t="s">
        <v>2462</v>
      </c>
      <c r="CS65" s="237" t="s">
        <v>2462</v>
      </c>
      <c r="CT65" s="237" t="s">
        <v>2433</v>
      </c>
      <c r="CU65" s="237" t="s">
        <v>2433</v>
      </c>
      <c r="CV65" s="237" t="s">
        <v>2433</v>
      </c>
      <c r="CW65" s="237" t="s">
        <v>2433</v>
      </c>
      <c r="CX65" s="237" t="s">
        <v>2462</v>
      </c>
      <c r="CY65" s="237" t="s">
        <v>2433</v>
      </c>
      <c r="CZ65" s="237" t="s">
        <v>2433</v>
      </c>
      <c r="DA65" s="237" t="s">
        <v>2511</v>
      </c>
      <c r="DB65" s="238">
        <v>42768.46266203704</v>
      </c>
      <c r="DC65" s="237" t="s">
        <v>2511</v>
      </c>
      <c r="DD65" s="238">
        <v>42768.46266203704</v>
      </c>
    </row>
    <row r="66" spans="1:108" ht="30" hidden="1" x14ac:dyDescent="0.25">
      <c r="A66" s="236">
        <v>67</v>
      </c>
      <c r="B66" s="237" t="s">
        <v>2432</v>
      </c>
      <c r="C66" s="236">
        <v>83</v>
      </c>
      <c r="D66" s="236" t="b">
        <v>1</v>
      </c>
      <c r="E66" s="237" t="s">
        <v>2433</v>
      </c>
      <c r="F66" s="237" t="s">
        <v>4759</v>
      </c>
      <c r="G66" s="237" t="s">
        <v>2476</v>
      </c>
      <c r="H66" s="237" t="s">
        <v>4760</v>
      </c>
      <c r="I66" s="237" t="s">
        <v>4323</v>
      </c>
      <c r="J66" s="237" t="s">
        <v>4761</v>
      </c>
      <c r="K66" s="237" t="s">
        <v>4356</v>
      </c>
      <c r="L66" s="237" t="s">
        <v>4762</v>
      </c>
      <c r="M66" s="237" t="s">
        <v>4763</v>
      </c>
      <c r="N66" s="237" t="s">
        <v>4764</v>
      </c>
      <c r="O66" s="237" t="s">
        <v>4765</v>
      </c>
      <c r="P66" s="237" t="s">
        <v>2433</v>
      </c>
      <c r="Q66" s="237" t="s">
        <v>4766</v>
      </c>
      <c r="R66" s="237" t="s">
        <v>2433</v>
      </c>
      <c r="S66" s="237" t="s">
        <v>4767</v>
      </c>
      <c r="T66" s="237" t="s">
        <v>2433</v>
      </c>
      <c r="U66" s="237" t="s">
        <v>2462</v>
      </c>
      <c r="V66" s="237" t="s">
        <v>2433</v>
      </c>
      <c r="W66" s="237" t="s">
        <v>4768</v>
      </c>
      <c r="X66" s="237" t="s">
        <v>2433</v>
      </c>
      <c r="Y66" s="237" t="s">
        <v>4769</v>
      </c>
      <c r="Z66" s="237" t="s">
        <v>2433</v>
      </c>
      <c r="AA66" s="237" t="s">
        <v>4770</v>
      </c>
      <c r="AB66" s="237" t="s">
        <v>2433</v>
      </c>
      <c r="AC66" s="237" t="s">
        <v>4771</v>
      </c>
      <c r="AD66" s="237" t="s">
        <v>2433</v>
      </c>
      <c r="AE66" s="237" t="s">
        <v>4772</v>
      </c>
      <c r="AF66" s="237" t="s">
        <v>2433</v>
      </c>
      <c r="AG66" s="237" t="s">
        <v>4773</v>
      </c>
      <c r="AH66" s="237" t="s">
        <v>2433</v>
      </c>
      <c r="AI66" s="237" t="s">
        <v>4774</v>
      </c>
      <c r="AJ66" s="237" t="s">
        <v>2433</v>
      </c>
      <c r="AK66" s="237" t="s">
        <v>4775</v>
      </c>
      <c r="AL66" s="237" t="s">
        <v>2433</v>
      </c>
      <c r="AM66" s="237" t="s">
        <v>4776</v>
      </c>
      <c r="AN66" s="237" t="s">
        <v>2433</v>
      </c>
      <c r="AO66" s="237" t="s">
        <v>4777</v>
      </c>
      <c r="AP66" s="237" t="s">
        <v>2433</v>
      </c>
      <c r="AQ66" s="237" t="s">
        <v>4778</v>
      </c>
      <c r="AR66" s="237" t="s">
        <v>2433</v>
      </c>
      <c r="AS66" s="237" t="s">
        <v>4779</v>
      </c>
      <c r="AT66" s="237" t="s">
        <v>2433</v>
      </c>
      <c r="AU66" s="237" t="s">
        <v>4780</v>
      </c>
      <c r="AV66" s="237" t="s">
        <v>2433</v>
      </c>
      <c r="AW66" s="237" t="s">
        <v>4781</v>
      </c>
      <c r="AX66" s="237" t="s">
        <v>2433</v>
      </c>
      <c r="AY66" s="237" t="s">
        <v>4782</v>
      </c>
      <c r="AZ66" s="237" t="s">
        <v>4783</v>
      </c>
      <c r="BA66" s="237" t="s">
        <v>4784</v>
      </c>
      <c r="BB66" s="237" t="s">
        <v>4785</v>
      </c>
      <c r="BC66" s="237" t="s">
        <v>2462</v>
      </c>
      <c r="BD66" s="237" t="s">
        <v>70</v>
      </c>
      <c r="BE66" s="237" t="s">
        <v>4786</v>
      </c>
      <c r="BF66" s="237" t="s">
        <v>2433</v>
      </c>
      <c r="BG66" s="237" t="s">
        <v>2462</v>
      </c>
      <c r="BH66" s="237" t="s">
        <v>2462</v>
      </c>
      <c r="BI66" s="237" t="s">
        <v>2462</v>
      </c>
      <c r="BJ66" s="237" t="s">
        <v>2433</v>
      </c>
      <c r="BK66" s="237" t="s">
        <v>2462</v>
      </c>
      <c r="BL66" s="237" t="s">
        <v>2462</v>
      </c>
      <c r="BM66" s="237" t="s">
        <v>2462</v>
      </c>
      <c r="BN66" s="237" t="s">
        <v>2462</v>
      </c>
      <c r="BO66" s="237" t="s">
        <v>2462</v>
      </c>
      <c r="BP66" s="237" t="s">
        <v>4787</v>
      </c>
      <c r="BQ66" s="237" t="s">
        <v>4788</v>
      </c>
      <c r="BR66" s="237" t="s">
        <v>4789</v>
      </c>
      <c r="BS66" s="237" t="s">
        <v>4790</v>
      </c>
      <c r="BT66" s="237" t="s">
        <v>2433</v>
      </c>
      <c r="BU66" s="237" t="s">
        <v>2433</v>
      </c>
      <c r="BV66" s="237" t="s">
        <v>2433</v>
      </c>
      <c r="BW66" s="237" t="s">
        <v>4791</v>
      </c>
      <c r="BX66" s="237" t="s">
        <v>2507</v>
      </c>
      <c r="BY66" s="237" t="s">
        <v>4792</v>
      </c>
      <c r="BZ66" s="237" t="s">
        <v>2702</v>
      </c>
      <c r="CA66" s="237" t="s">
        <v>4793</v>
      </c>
      <c r="CB66" s="237" t="s">
        <v>4794</v>
      </c>
      <c r="CC66" s="237" t="s">
        <v>2462</v>
      </c>
      <c r="CD66" s="237" t="s">
        <v>2433</v>
      </c>
      <c r="CE66" s="237" t="s">
        <v>2433</v>
      </c>
      <c r="CF66" s="237" t="s">
        <v>2433</v>
      </c>
      <c r="CG66" s="237" t="s">
        <v>2433</v>
      </c>
      <c r="CH66" s="237" t="s">
        <v>2433</v>
      </c>
      <c r="CI66" s="237" t="s">
        <v>2462</v>
      </c>
      <c r="CJ66" s="237" t="s">
        <v>2433</v>
      </c>
      <c r="CK66" s="237" t="s">
        <v>2433</v>
      </c>
      <c r="CL66" s="237" t="s">
        <v>2462</v>
      </c>
      <c r="CM66" s="237" t="s">
        <v>2433</v>
      </c>
      <c r="CN66" s="237" t="s">
        <v>2433</v>
      </c>
      <c r="CO66" s="237" t="s">
        <v>2433</v>
      </c>
      <c r="CP66" s="237" t="s">
        <v>2433</v>
      </c>
      <c r="CQ66" s="237" t="s">
        <v>2433</v>
      </c>
      <c r="CR66" s="237" t="s">
        <v>2462</v>
      </c>
      <c r="CS66" s="237" t="s">
        <v>2462</v>
      </c>
      <c r="CT66" s="237" t="s">
        <v>2433</v>
      </c>
      <c r="CU66" s="237" t="s">
        <v>2433</v>
      </c>
      <c r="CV66" s="237" t="s">
        <v>2433</v>
      </c>
      <c r="CW66" s="237" t="s">
        <v>2433</v>
      </c>
      <c r="CX66" s="237" t="s">
        <v>2462</v>
      </c>
      <c r="CY66" s="237" t="s">
        <v>2433</v>
      </c>
      <c r="CZ66" s="237" t="s">
        <v>4795</v>
      </c>
      <c r="DA66" s="237" t="s">
        <v>2511</v>
      </c>
      <c r="DB66" s="238">
        <v>42768.48296296296</v>
      </c>
      <c r="DC66" s="237" t="s">
        <v>2511</v>
      </c>
      <c r="DD66" s="238">
        <v>42786.566689814812</v>
      </c>
    </row>
    <row r="67" spans="1:108" ht="45" hidden="1" x14ac:dyDescent="0.25">
      <c r="A67" s="236">
        <v>68</v>
      </c>
      <c r="B67" s="237" t="s">
        <v>2432</v>
      </c>
      <c r="C67" s="236">
        <v>6</v>
      </c>
      <c r="D67" s="236" t="b">
        <v>1</v>
      </c>
      <c r="E67" s="237" t="s">
        <v>2433</v>
      </c>
      <c r="F67" s="237" t="s">
        <v>4796</v>
      </c>
      <c r="G67" s="237" t="s">
        <v>3458</v>
      </c>
      <c r="H67" s="237" t="s">
        <v>4797</v>
      </c>
      <c r="I67" s="237" t="s">
        <v>4798</v>
      </c>
      <c r="J67" s="237" t="s">
        <v>4799</v>
      </c>
      <c r="K67" s="237" t="s">
        <v>4800</v>
      </c>
      <c r="L67" s="237" t="s">
        <v>4801</v>
      </c>
      <c r="M67" s="237" t="s">
        <v>4802</v>
      </c>
      <c r="N67" s="237" t="s">
        <v>4803</v>
      </c>
      <c r="O67" s="237" t="s">
        <v>4804</v>
      </c>
      <c r="P67" s="237" t="s">
        <v>2433</v>
      </c>
      <c r="Q67" s="237" t="s">
        <v>4805</v>
      </c>
      <c r="R67" s="237" t="s">
        <v>4806</v>
      </c>
      <c r="S67" s="237" t="s">
        <v>4807</v>
      </c>
      <c r="T67" s="237" t="s">
        <v>4806</v>
      </c>
      <c r="U67" s="237" t="s">
        <v>2462</v>
      </c>
      <c r="V67" s="237" t="s">
        <v>2433</v>
      </c>
      <c r="W67" s="237" t="s">
        <v>4808</v>
      </c>
      <c r="X67" s="237" t="s">
        <v>2433</v>
      </c>
      <c r="Y67" s="237" t="s">
        <v>4809</v>
      </c>
      <c r="Z67" s="237" t="s">
        <v>2433</v>
      </c>
      <c r="AA67" s="237" t="s">
        <v>4810</v>
      </c>
      <c r="AB67" s="237" t="s">
        <v>2433</v>
      </c>
      <c r="AC67" s="237" t="s">
        <v>4811</v>
      </c>
      <c r="AD67" s="237" t="s">
        <v>2433</v>
      </c>
      <c r="AE67" s="237" t="s">
        <v>4812</v>
      </c>
      <c r="AF67" s="237" t="s">
        <v>2433</v>
      </c>
      <c r="AG67" s="237" t="s">
        <v>4813</v>
      </c>
      <c r="AH67" s="237" t="s">
        <v>2433</v>
      </c>
      <c r="AI67" s="237" t="s">
        <v>4814</v>
      </c>
      <c r="AJ67" s="237" t="s">
        <v>2433</v>
      </c>
      <c r="AK67" s="237" t="s">
        <v>4815</v>
      </c>
      <c r="AL67" s="237" t="s">
        <v>2433</v>
      </c>
      <c r="AM67" s="237" t="s">
        <v>2462</v>
      </c>
      <c r="AN67" s="237" t="s">
        <v>2433</v>
      </c>
      <c r="AO67" s="237" t="s">
        <v>4816</v>
      </c>
      <c r="AP67" s="237" t="s">
        <v>2433</v>
      </c>
      <c r="AQ67" s="237" t="s">
        <v>2462</v>
      </c>
      <c r="AR67" s="237" t="s">
        <v>2433</v>
      </c>
      <c r="AS67" s="237" t="s">
        <v>4816</v>
      </c>
      <c r="AT67" s="237" t="s">
        <v>2433</v>
      </c>
      <c r="AU67" s="237" t="s">
        <v>4817</v>
      </c>
      <c r="AV67" s="237" t="s">
        <v>2433</v>
      </c>
      <c r="AW67" s="237" t="s">
        <v>4818</v>
      </c>
      <c r="AX67" s="237" t="s">
        <v>2433</v>
      </c>
      <c r="AY67" s="237" t="s">
        <v>4819</v>
      </c>
      <c r="AZ67" s="237" t="s">
        <v>4820</v>
      </c>
      <c r="BA67" s="237" t="s">
        <v>4821</v>
      </c>
      <c r="BB67" s="237" t="s">
        <v>4822</v>
      </c>
      <c r="BC67" s="237" t="s">
        <v>4823</v>
      </c>
      <c r="BD67" s="237" t="s">
        <v>2433</v>
      </c>
      <c r="BE67" s="237" t="s">
        <v>4824</v>
      </c>
      <c r="BF67" s="237" t="s">
        <v>4825</v>
      </c>
      <c r="BG67" s="237" t="s">
        <v>2462</v>
      </c>
      <c r="BH67" s="237" t="s">
        <v>2462</v>
      </c>
      <c r="BI67" s="237" t="s">
        <v>2462</v>
      </c>
      <c r="BJ67" s="237" t="s">
        <v>2433</v>
      </c>
      <c r="BK67" s="237" t="s">
        <v>2462</v>
      </c>
      <c r="BL67" s="237" t="s">
        <v>2462</v>
      </c>
      <c r="BM67" s="237" t="s">
        <v>2462</v>
      </c>
      <c r="BN67" s="237" t="s">
        <v>2462</v>
      </c>
      <c r="BO67" s="237" t="s">
        <v>2462</v>
      </c>
      <c r="BP67" s="237" t="s">
        <v>2433</v>
      </c>
      <c r="BQ67" s="237" t="s">
        <v>2462</v>
      </c>
      <c r="BR67" s="237" t="s">
        <v>2462</v>
      </c>
      <c r="BS67" s="237" t="s">
        <v>4826</v>
      </c>
      <c r="BT67" s="237" t="s">
        <v>2462</v>
      </c>
      <c r="BU67" s="237" t="s">
        <v>2433</v>
      </c>
      <c r="BV67" s="237" t="s">
        <v>2433</v>
      </c>
      <c r="BW67" s="237" t="s">
        <v>4826</v>
      </c>
      <c r="BX67" s="237" t="s">
        <v>2507</v>
      </c>
      <c r="BY67" s="237" t="s">
        <v>4827</v>
      </c>
      <c r="BZ67" s="237" t="s">
        <v>2702</v>
      </c>
      <c r="CA67" s="237" t="s">
        <v>4828</v>
      </c>
      <c r="CB67" s="237" t="s">
        <v>4829</v>
      </c>
      <c r="CC67" s="237" t="s">
        <v>2705</v>
      </c>
      <c r="CD67" s="237" t="s">
        <v>4830</v>
      </c>
      <c r="CE67" s="237" t="s">
        <v>4831</v>
      </c>
      <c r="CF67" s="237" t="s">
        <v>2462</v>
      </c>
      <c r="CG67" s="237" t="s">
        <v>4832</v>
      </c>
      <c r="CH67" s="237" t="s">
        <v>4833</v>
      </c>
      <c r="CI67" s="237" t="s">
        <v>4830</v>
      </c>
      <c r="CJ67" s="237" t="s">
        <v>2433</v>
      </c>
      <c r="CK67" s="237" t="s">
        <v>2433</v>
      </c>
      <c r="CL67" s="237" t="s">
        <v>2462</v>
      </c>
      <c r="CM67" s="237" t="s">
        <v>2433</v>
      </c>
      <c r="CN67" s="237" t="s">
        <v>2433</v>
      </c>
      <c r="CO67" s="237" t="s">
        <v>2433</v>
      </c>
      <c r="CP67" s="237" t="s">
        <v>2433</v>
      </c>
      <c r="CQ67" s="237" t="s">
        <v>2433</v>
      </c>
      <c r="CR67" s="237" t="s">
        <v>2462</v>
      </c>
      <c r="CS67" s="237" t="s">
        <v>2462</v>
      </c>
      <c r="CT67" s="237" t="s">
        <v>2433</v>
      </c>
      <c r="CU67" s="237" t="s">
        <v>2433</v>
      </c>
      <c r="CV67" s="237" t="s">
        <v>2433</v>
      </c>
      <c r="CW67" s="237" t="s">
        <v>2433</v>
      </c>
      <c r="CX67" s="237" t="s">
        <v>2462</v>
      </c>
      <c r="CY67" s="237" t="s">
        <v>2433</v>
      </c>
      <c r="CZ67" s="237" t="s">
        <v>2433</v>
      </c>
      <c r="DA67" s="237" t="s">
        <v>2511</v>
      </c>
      <c r="DB67" s="238">
        <v>42768.534432870372</v>
      </c>
      <c r="DC67" s="237" t="s">
        <v>2511</v>
      </c>
      <c r="DD67" s="238">
        <v>42814.651516203703</v>
      </c>
    </row>
    <row r="68" spans="1:108" ht="60" hidden="1" x14ac:dyDescent="0.25">
      <c r="A68" s="236">
        <v>69</v>
      </c>
      <c r="B68" s="237" t="s">
        <v>2432</v>
      </c>
      <c r="C68" s="236">
        <v>18</v>
      </c>
      <c r="D68" s="236" t="b">
        <v>1</v>
      </c>
      <c r="E68" s="237" t="s">
        <v>2433</v>
      </c>
      <c r="F68" s="237" t="s">
        <v>4834</v>
      </c>
      <c r="G68" s="237" t="s">
        <v>2476</v>
      </c>
      <c r="H68" s="237" t="s">
        <v>4835</v>
      </c>
      <c r="I68" s="237" t="s">
        <v>4017</v>
      </c>
      <c r="J68" s="237" t="s">
        <v>4834</v>
      </c>
      <c r="K68" s="237" t="s">
        <v>2476</v>
      </c>
      <c r="L68" s="237" t="s">
        <v>4835</v>
      </c>
      <c r="M68" s="237" t="s">
        <v>4836</v>
      </c>
      <c r="N68" s="237" t="s">
        <v>4837</v>
      </c>
      <c r="O68" s="237" t="s">
        <v>4838</v>
      </c>
      <c r="P68" s="237" t="s">
        <v>2433</v>
      </c>
      <c r="Q68" s="237" t="s">
        <v>4839</v>
      </c>
      <c r="R68" s="237" t="s">
        <v>2433</v>
      </c>
      <c r="S68" s="237" t="s">
        <v>4840</v>
      </c>
      <c r="T68" s="237" t="s">
        <v>2433</v>
      </c>
      <c r="U68" s="237" t="s">
        <v>2462</v>
      </c>
      <c r="V68" s="237" t="s">
        <v>2433</v>
      </c>
      <c r="W68" s="237" t="s">
        <v>4841</v>
      </c>
      <c r="X68" s="237" t="s">
        <v>2433</v>
      </c>
      <c r="Y68" s="237" t="s">
        <v>4842</v>
      </c>
      <c r="Z68" s="237" t="s">
        <v>2433</v>
      </c>
      <c r="AA68" s="237" t="s">
        <v>4843</v>
      </c>
      <c r="AB68" s="237" t="s">
        <v>2433</v>
      </c>
      <c r="AC68" s="237" t="s">
        <v>4844</v>
      </c>
      <c r="AD68" s="237" t="s">
        <v>2433</v>
      </c>
      <c r="AE68" s="237" t="s">
        <v>4845</v>
      </c>
      <c r="AF68" s="237" t="s">
        <v>2433</v>
      </c>
      <c r="AG68" s="237" t="s">
        <v>4846</v>
      </c>
      <c r="AH68" s="237" t="s">
        <v>2433</v>
      </c>
      <c r="AI68" s="237" t="s">
        <v>4847</v>
      </c>
      <c r="AJ68" s="237" t="s">
        <v>2433</v>
      </c>
      <c r="AK68" s="237" t="s">
        <v>4848</v>
      </c>
      <c r="AL68" s="237" t="s">
        <v>2433</v>
      </c>
      <c r="AM68" s="237" t="s">
        <v>4849</v>
      </c>
      <c r="AN68" s="237" t="s">
        <v>2433</v>
      </c>
      <c r="AO68" s="237" t="s">
        <v>4850</v>
      </c>
      <c r="AP68" s="237" t="s">
        <v>2433</v>
      </c>
      <c r="AQ68" s="237" t="s">
        <v>4851</v>
      </c>
      <c r="AR68" s="237" t="s">
        <v>2433</v>
      </c>
      <c r="AS68" s="237" t="s">
        <v>4852</v>
      </c>
      <c r="AT68" s="237" t="s">
        <v>2433</v>
      </c>
      <c r="AU68" s="237" t="s">
        <v>4853</v>
      </c>
      <c r="AV68" s="237" t="s">
        <v>2433</v>
      </c>
      <c r="AW68" s="237" t="s">
        <v>4854</v>
      </c>
      <c r="AX68" s="237" t="s">
        <v>2433</v>
      </c>
      <c r="AY68" s="237" t="s">
        <v>4855</v>
      </c>
      <c r="AZ68" s="237" t="s">
        <v>4856</v>
      </c>
      <c r="BA68" s="237" t="s">
        <v>4857</v>
      </c>
      <c r="BB68" s="237" t="s">
        <v>4858</v>
      </c>
      <c r="BC68" s="237" t="s">
        <v>2462</v>
      </c>
      <c r="BD68" s="237" t="s">
        <v>70</v>
      </c>
      <c r="BE68" s="237" t="s">
        <v>4859</v>
      </c>
      <c r="BF68" s="237" t="s">
        <v>2433</v>
      </c>
      <c r="BG68" s="237" t="s">
        <v>2462</v>
      </c>
      <c r="BH68" s="237" t="s">
        <v>2462</v>
      </c>
      <c r="BI68" s="237" t="s">
        <v>2462</v>
      </c>
      <c r="BJ68" s="237" t="s">
        <v>2433</v>
      </c>
      <c r="BK68" s="237" t="s">
        <v>2462</v>
      </c>
      <c r="BL68" s="237" t="s">
        <v>2462</v>
      </c>
      <c r="BM68" s="237" t="s">
        <v>2462</v>
      </c>
      <c r="BN68" s="237" t="s">
        <v>2462</v>
      </c>
      <c r="BO68" s="237" t="s">
        <v>2462</v>
      </c>
      <c r="BP68" s="237" t="s">
        <v>2433</v>
      </c>
      <c r="BQ68" s="237" t="s">
        <v>2433</v>
      </c>
      <c r="BR68" s="237" t="s">
        <v>2433</v>
      </c>
      <c r="BS68" s="237" t="s">
        <v>4860</v>
      </c>
      <c r="BT68" s="237" t="s">
        <v>2433</v>
      </c>
      <c r="BU68" s="237" t="s">
        <v>2433</v>
      </c>
      <c r="BV68" s="237" t="s">
        <v>2433</v>
      </c>
      <c r="BW68" s="237" t="s">
        <v>4860</v>
      </c>
      <c r="BX68" s="237" t="s">
        <v>2507</v>
      </c>
      <c r="BY68" s="237" t="s">
        <v>4861</v>
      </c>
      <c r="BZ68" s="237" t="s">
        <v>2462</v>
      </c>
      <c r="CA68" s="237" t="s">
        <v>2433</v>
      </c>
      <c r="CB68" s="237" t="s">
        <v>4861</v>
      </c>
      <c r="CC68" s="237" t="s">
        <v>2705</v>
      </c>
      <c r="CD68" s="237" t="s">
        <v>4862</v>
      </c>
      <c r="CE68" s="237" t="s">
        <v>2433</v>
      </c>
      <c r="CF68" s="237" t="s">
        <v>2433</v>
      </c>
      <c r="CG68" s="237" t="s">
        <v>4862</v>
      </c>
      <c r="CH68" s="237" t="s">
        <v>4863</v>
      </c>
      <c r="CI68" s="237" t="s">
        <v>4862</v>
      </c>
      <c r="CJ68" s="237" t="s">
        <v>2433</v>
      </c>
      <c r="CK68" s="237" t="s">
        <v>2433</v>
      </c>
      <c r="CL68" s="237" t="s">
        <v>2462</v>
      </c>
      <c r="CM68" s="237" t="s">
        <v>2433</v>
      </c>
      <c r="CN68" s="237" t="s">
        <v>2433</v>
      </c>
      <c r="CO68" s="237" t="s">
        <v>2433</v>
      </c>
      <c r="CP68" s="237" t="s">
        <v>2433</v>
      </c>
      <c r="CQ68" s="237" t="s">
        <v>2433</v>
      </c>
      <c r="CR68" s="237" t="s">
        <v>2462</v>
      </c>
      <c r="CS68" s="237" t="s">
        <v>2462</v>
      </c>
      <c r="CT68" s="237" t="s">
        <v>2433</v>
      </c>
      <c r="CU68" s="237" t="s">
        <v>2433</v>
      </c>
      <c r="CV68" s="237" t="s">
        <v>2433</v>
      </c>
      <c r="CW68" s="237" t="s">
        <v>2433</v>
      </c>
      <c r="CX68" s="237" t="s">
        <v>2462</v>
      </c>
      <c r="CY68" s="237" t="s">
        <v>2433</v>
      </c>
      <c r="CZ68" s="237" t="s">
        <v>2433</v>
      </c>
      <c r="DA68" s="237" t="s">
        <v>2511</v>
      </c>
      <c r="DB68" s="238">
        <v>42768.537951388891</v>
      </c>
      <c r="DC68" s="237" t="s">
        <v>2511</v>
      </c>
      <c r="DD68" s="238">
        <v>42768.537951388891</v>
      </c>
    </row>
    <row r="69" spans="1:108" ht="60" hidden="1" x14ac:dyDescent="0.25">
      <c r="A69" s="236">
        <v>70</v>
      </c>
      <c r="B69" s="237" t="s">
        <v>2432</v>
      </c>
      <c r="C69" s="236">
        <v>17</v>
      </c>
      <c r="D69" s="236" t="b">
        <v>1</v>
      </c>
      <c r="E69" s="237" t="s">
        <v>2433</v>
      </c>
      <c r="F69" s="237" t="s">
        <v>4864</v>
      </c>
      <c r="G69" s="237" t="s">
        <v>2476</v>
      </c>
      <c r="H69" s="237" t="s">
        <v>4865</v>
      </c>
      <c r="I69" s="237" t="s">
        <v>2644</v>
      </c>
      <c r="J69" s="237" t="s">
        <v>4864</v>
      </c>
      <c r="K69" s="237" t="s">
        <v>2476</v>
      </c>
      <c r="L69" s="237" t="s">
        <v>4865</v>
      </c>
      <c r="M69" s="237" t="s">
        <v>4866</v>
      </c>
      <c r="N69" s="237" t="s">
        <v>4867</v>
      </c>
      <c r="O69" s="237" t="s">
        <v>4868</v>
      </c>
      <c r="P69" s="237" t="s">
        <v>2433</v>
      </c>
      <c r="Q69" s="237" t="s">
        <v>4869</v>
      </c>
      <c r="R69" s="237" t="s">
        <v>2433</v>
      </c>
      <c r="S69" s="237" t="s">
        <v>4870</v>
      </c>
      <c r="T69" s="237" t="s">
        <v>2433</v>
      </c>
      <c r="U69" s="237" t="s">
        <v>2462</v>
      </c>
      <c r="V69" s="237" t="s">
        <v>2433</v>
      </c>
      <c r="W69" s="237" t="s">
        <v>4871</v>
      </c>
      <c r="X69" s="237" t="s">
        <v>2433</v>
      </c>
      <c r="Y69" s="237" t="s">
        <v>4872</v>
      </c>
      <c r="Z69" s="237" t="s">
        <v>2433</v>
      </c>
      <c r="AA69" s="237" t="s">
        <v>4873</v>
      </c>
      <c r="AB69" s="237" t="s">
        <v>2433</v>
      </c>
      <c r="AC69" s="237" t="s">
        <v>4874</v>
      </c>
      <c r="AD69" s="237" t="s">
        <v>2433</v>
      </c>
      <c r="AE69" s="237" t="s">
        <v>4875</v>
      </c>
      <c r="AF69" s="237" t="s">
        <v>2433</v>
      </c>
      <c r="AG69" s="237" t="s">
        <v>4876</v>
      </c>
      <c r="AH69" s="237" t="s">
        <v>2433</v>
      </c>
      <c r="AI69" s="237" t="s">
        <v>4877</v>
      </c>
      <c r="AJ69" s="237" t="s">
        <v>2433</v>
      </c>
      <c r="AK69" s="237" t="s">
        <v>4878</v>
      </c>
      <c r="AL69" s="237" t="s">
        <v>2433</v>
      </c>
      <c r="AM69" s="237" t="s">
        <v>4879</v>
      </c>
      <c r="AN69" s="237" t="s">
        <v>2433</v>
      </c>
      <c r="AO69" s="237" t="s">
        <v>4880</v>
      </c>
      <c r="AP69" s="237" t="s">
        <v>2433</v>
      </c>
      <c r="AQ69" s="237" t="s">
        <v>4881</v>
      </c>
      <c r="AR69" s="237" t="s">
        <v>4882</v>
      </c>
      <c r="AS69" s="237" t="s">
        <v>4883</v>
      </c>
      <c r="AT69" s="237" t="s">
        <v>2433</v>
      </c>
      <c r="AU69" s="237" t="s">
        <v>4884</v>
      </c>
      <c r="AV69" s="237" t="s">
        <v>2433</v>
      </c>
      <c r="AW69" s="237" t="s">
        <v>4885</v>
      </c>
      <c r="AX69" s="237" t="s">
        <v>2433</v>
      </c>
      <c r="AY69" s="237" t="s">
        <v>3965</v>
      </c>
      <c r="AZ69" s="237" t="s">
        <v>4886</v>
      </c>
      <c r="BA69" s="237" t="s">
        <v>4887</v>
      </c>
      <c r="BB69" s="237" t="s">
        <v>4888</v>
      </c>
      <c r="BC69" s="237" t="s">
        <v>2462</v>
      </c>
      <c r="BD69" s="237" t="s">
        <v>70</v>
      </c>
      <c r="BE69" s="237" t="s">
        <v>4889</v>
      </c>
      <c r="BF69" s="237" t="s">
        <v>2433</v>
      </c>
      <c r="BG69" s="237" t="s">
        <v>2462</v>
      </c>
      <c r="BH69" s="237" t="s">
        <v>2462</v>
      </c>
      <c r="BI69" s="237" t="s">
        <v>2462</v>
      </c>
      <c r="BJ69" s="237" t="s">
        <v>2433</v>
      </c>
      <c r="BK69" s="237" t="s">
        <v>2462</v>
      </c>
      <c r="BL69" s="237" t="s">
        <v>2462</v>
      </c>
      <c r="BM69" s="237" t="s">
        <v>2462</v>
      </c>
      <c r="BN69" s="237" t="s">
        <v>2462</v>
      </c>
      <c r="BO69" s="237" t="s">
        <v>2462</v>
      </c>
      <c r="BP69" s="237" t="s">
        <v>2462</v>
      </c>
      <c r="BQ69" s="237" t="s">
        <v>2462</v>
      </c>
      <c r="BR69" s="237" t="s">
        <v>2462</v>
      </c>
      <c r="BS69" s="237" t="s">
        <v>4890</v>
      </c>
      <c r="BT69" s="237" t="s">
        <v>4891</v>
      </c>
      <c r="BU69" s="237" t="s">
        <v>2462</v>
      </c>
      <c r="BV69" s="237" t="s">
        <v>2433</v>
      </c>
      <c r="BW69" s="237" t="s">
        <v>4892</v>
      </c>
      <c r="BX69" s="237" t="s">
        <v>2507</v>
      </c>
      <c r="BY69" s="237" t="s">
        <v>4893</v>
      </c>
      <c r="BZ69" s="237" t="s">
        <v>2462</v>
      </c>
      <c r="CA69" s="237" t="s">
        <v>2462</v>
      </c>
      <c r="CB69" s="237" t="s">
        <v>4893</v>
      </c>
      <c r="CC69" s="237" t="s">
        <v>2705</v>
      </c>
      <c r="CD69" s="237" t="s">
        <v>4894</v>
      </c>
      <c r="CE69" s="237" t="s">
        <v>4895</v>
      </c>
      <c r="CF69" s="237" t="s">
        <v>4896</v>
      </c>
      <c r="CG69" s="237" t="s">
        <v>2462</v>
      </c>
      <c r="CH69" s="237" t="s">
        <v>2433</v>
      </c>
      <c r="CI69" s="237" t="s">
        <v>4894</v>
      </c>
      <c r="CJ69" s="237" t="s">
        <v>2462</v>
      </c>
      <c r="CK69" s="237" t="s">
        <v>2462</v>
      </c>
      <c r="CL69" s="237" t="s">
        <v>2462</v>
      </c>
      <c r="CM69" s="237" t="s">
        <v>2462</v>
      </c>
      <c r="CN69" s="237" t="s">
        <v>2462</v>
      </c>
      <c r="CO69" s="237" t="s">
        <v>2462</v>
      </c>
      <c r="CP69" s="237" t="s">
        <v>2462</v>
      </c>
      <c r="CQ69" s="237" t="s">
        <v>2433</v>
      </c>
      <c r="CR69" s="237" t="s">
        <v>2462</v>
      </c>
      <c r="CS69" s="237" t="s">
        <v>2462</v>
      </c>
      <c r="CT69" s="237" t="s">
        <v>2462</v>
      </c>
      <c r="CU69" s="237" t="s">
        <v>2462</v>
      </c>
      <c r="CV69" s="237" t="s">
        <v>2462</v>
      </c>
      <c r="CW69" s="237" t="s">
        <v>2462</v>
      </c>
      <c r="CX69" s="237" t="s">
        <v>2462</v>
      </c>
      <c r="CY69" s="237" t="s">
        <v>2462</v>
      </c>
      <c r="CZ69" s="237" t="s">
        <v>4897</v>
      </c>
      <c r="DA69" s="237" t="s">
        <v>2470</v>
      </c>
      <c r="DB69" s="238">
        <v>42768.572650462964</v>
      </c>
      <c r="DC69" s="237" t="s">
        <v>2470</v>
      </c>
      <c r="DD69" s="238">
        <v>42768.572650462964</v>
      </c>
    </row>
    <row r="70" spans="1:108" ht="30" hidden="1" x14ac:dyDescent="0.25">
      <c r="A70" s="236">
        <v>71</v>
      </c>
      <c r="B70" s="237" t="s">
        <v>2432</v>
      </c>
      <c r="C70" s="236">
        <v>7</v>
      </c>
      <c r="D70" s="236" t="b">
        <v>1</v>
      </c>
      <c r="E70" s="237" t="s">
        <v>2433</v>
      </c>
      <c r="F70" s="237" t="s">
        <v>4898</v>
      </c>
      <c r="G70" s="237" t="s">
        <v>2476</v>
      </c>
      <c r="H70" s="237" t="s">
        <v>4899</v>
      </c>
      <c r="I70" s="237" t="s">
        <v>4323</v>
      </c>
      <c r="J70" s="237" t="s">
        <v>2433</v>
      </c>
      <c r="K70" s="237" t="s">
        <v>2433</v>
      </c>
      <c r="L70" s="237" t="s">
        <v>2433</v>
      </c>
      <c r="M70" s="237" t="s">
        <v>2433</v>
      </c>
      <c r="N70" s="237" t="s">
        <v>2433</v>
      </c>
      <c r="O70" s="237" t="s">
        <v>4900</v>
      </c>
      <c r="P70" s="237" t="s">
        <v>2433</v>
      </c>
      <c r="Q70" s="237" t="s">
        <v>4901</v>
      </c>
      <c r="R70" s="237" t="s">
        <v>2433</v>
      </c>
      <c r="S70" s="237" t="s">
        <v>4902</v>
      </c>
      <c r="T70" s="237" t="s">
        <v>2433</v>
      </c>
      <c r="U70" s="237" t="s">
        <v>4903</v>
      </c>
      <c r="V70" s="237" t="s">
        <v>2433</v>
      </c>
      <c r="W70" s="237" t="s">
        <v>4904</v>
      </c>
      <c r="X70" s="237" t="s">
        <v>2433</v>
      </c>
      <c r="Y70" s="237" t="s">
        <v>4905</v>
      </c>
      <c r="Z70" s="237" t="s">
        <v>2433</v>
      </c>
      <c r="AA70" s="237" t="s">
        <v>4906</v>
      </c>
      <c r="AB70" s="237" t="s">
        <v>2433</v>
      </c>
      <c r="AC70" s="237" t="s">
        <v>4907</v>
      </c>
      <c r="AD70" s="237" t="s">
        <v>2433</v>
      </c>
      <c r="AE70" s="237" t="s">
        <v>4908</v>
      </c>
      <c r="AF70" s="237" t="s">
        <v>2433</v>
      </c>
      <c r="AG70" s="237" t="s">
        <v>4909</v>
      </c>
      <c r="AH70" s="237" t="s">
        <v>2433</v>
      </c>
      <c r="AI70" s="237" t="s">
        <v>4910</v>
      </c>
      <c r="AJ70" s="237" t="s">
        <v>2433</v>
      </c>
      <c r="AK70" s="237" t="s">
        <v>4911</v>
      </c>
      <c r="AL70" s="237" t="s">
        <v>2433</v>
      </c>
      <c r="AM70" s="237" t="s">
        <v>4912</v>
      </c>
      <c r="AN70" s="237" t="s">
        <v>2433</v>
      </c>
      <c r="AO70" s="237" t="s">
        <v>4913</v>
      </c>
      <c r="AP70" s="237" t="s">
        <v>2433</v>
      </c>
      <c r="AQ70" s="237" t="s">
        <v>4914</v>
      </c>
      <c r="AR70" s="237" t="s">
        <v>2433</v>
      </c>
      <c r="AS70" s="237" t="s">
        <v>4915</v>
      </c>
      <c r="AT70" s="237" t="s">
        <v>2433</v>
      </c>
      <c r="AU70" s="237" t="s">
        <v>4916</v>
      </c>
      <c r="AV70" s="237" t="s">
        <v>2433</v>
      </c>
      <c r="AW70" s="237" t="s">
        <v>4917</v>
      </c>
      <c r="AX70" s="237" t="s">
        <v>2433</v>
      </c>
      <c r="AY70" s="237" t="s">
        <v>4918</v>
      </c>
      <c r="AZ70" s="237" t="s">
        <v>4919</v>
      </c>
      <c r="BA70" s="237" t="s">
        <v>4920</v>
      </c>
      <c r="BB70" s="237" t="s">
        <v>4921</v>
      </c>
      <c r="BC70" s="237" t="s">
        <v>4922</v>
      </c>
      <c r="BD70" s="237" t="s">
        <v>2433</v>
      </c>
      <c r="BE70" s="237" t="s">
        <v>4923</v>
      </c>
      <c r="BF70" s="237" t="s">
        <v>2433</v>
      </c>
      <c r="BG70" s="237" t="s">
        <v>2462</v>
      </c>
      <c r="BH70" s="237" t="s">
        <v>2462</v>
      </c>
      <c r="BI70" s="237" t="s">
        <v>2462</v>
      </c>
      <c r="BJ70" s="237" t="s">
        <v>2433</v>
      </c>
      <c r="BK70" s="237" t="s">
        <v>2462</v>
      </c>
      <c r="BL70" s="237" t="s">
        <v>2462</v>
      </c>
      <c r="BM70" s="237" t="s">
        <v>2462</v>
      </c>
      <c r="BN70" s="237" t="s">
        <v>2462</v>
      </c>
      <c r="BO70" s="237" t="s">
        <v>2462</v>
      </c>
      <c r="BP70" s="237" t="s">
        <v>2433</v>
      </c>
      <c r="BQ70" s="237" t="s">
        <v>2433</v>
      </c>
      <c r="BR70" s="237" t="s">
        <v>4924</v>
      </c>
      <c r="BS70" s="237" t="s">
        <v>4925</v>
      </c>
      <c r="BT70" s="237" t="s">
        <v>2433</v>
      </c>
      <c r="BU70" s="237" t="s">
        <v>2433</v>
      </c>
      <c r="BV70" s="237" t="s">
        <v>2433</v>
      </c>
      <c r="BW70" s="237" t="s">
        <v>4926</v>
      </c>
      <c r="BX70" s="237" t="s">
        <v>2462</v>
      </c>
      <c r="BY70" s="237" t="s">
        <v>2433</v>
      </c>
      <c r="BZ70" s="237" t="s">
        <v>2462</v>
      </c>
      <c r="CA70" s="237" t="s">
        <v>2433</v>
      </c>
      <c r="CB70" s="237" t="s">
        <v>2462</v>
      </c>
      <c r="CC70" s="237" t="s">
        <v>2705</v>
      </c>
      <c r="CD70" s="237" t="s">
        <v>4927</v>
      </c>
      <c r="CE70" s="237" t="s">
        <v>2433</v>
      </c>
      <c r="CF70" s="237" t="s">
        <v>2433</v>
      </c>
      <c r="CG70" s="237" t="s">
        <v>2433</v>
      </c>
      <c r="CH70" s="237" t="s">
        <v>4928</v>
      </c>
      <c r="CI70" s="237" t="s">
        <v>4927</v>
      </c>
      <c r="CJ70" s="237" t="s">
        <v>2433</v>
      </c>
      <c r="CK70" s="237" t="s">
        <v>2433</v>
      </c>
      <c r="CL70" s="237" t="s">
        <v>2462</v>
      </c>
      <c r="CM70" s="237" t="s">
        <v>2433</v>
      </c>
      <c r="CN70" s="237" t="s">
        <v>2433</v>
      </c>
      <c r="CO70" s="237" t="s">
        <v>2433</v>
      </c>
      <c r="CP70" s="237" t="s">
        <v>2433</v>
      </c>
      <c r="CQ70" s="237" t="s">
        <v>2433</v>
      </c>
      <c r="CR70" s="237" t="s">
        <v>2462</v>
      </c>
      <c r="CS70" s="237" t="s">
        <v>2462</v>
      </c>
      <c r="CT70" s="237" t="s">
        <v>2433</v>
      </c>
      <c r="CU70" s="237" t="s">
        <v>2433</v>
      </c>
      <c r="CV70" s="237" t="s">
        <v>2433</v>
      </c>
      <c r="CW70" s="237" t="s">
        <v>2433</v>
      </c>
      <c r="CX70" s="237" t="s">
        <v>2462</v>
      </c>
      <c r="CY70" s="237" t="s">
        <v>2433</v>
      </c>
      <c r="CZ70" s="237" t="s">
        <v>2433</v>
      </c>
      <c r="DA70" s="237" t="s">
        <v>2511</v>
      </c>
      <c r="DB70" s="238">
        <v>42768.58353009259</v>
      </c>
      <c r="DC70" s="237" t="s">
        <v>2511</v>
      </c>
      <c r="DD70" s="238">
        <v>42768.58353009259</v>
      </c>
    </row>
    <row r="71" spans="1:108" ht="30" hidden="1" x14ac:dyDescent="0.25">
      <c r="A71" s="236">
        <v>72</v>
      </c>
      <c r="B71" s="237" t="s">
        <v>2432</v>
      </c>
      <c r="C71" s="236">
        <v>94</v>
      </c>
      <c r="D71" s="236" t="b">
        <v>1</v>
      </c>
      <c r="E71" s="237" t="s">
        <v>2850</v>
      </c>
      <c r="F71" s="237" t="s">
        <v>4929</v>
      </c>
      <c r="G71" s="237" t="s">
        <v>4930</v>
      </c>
      <c r="H71" s="237" t="s">
        <v>2433</v>
      </c>
      <c r="I71" s="237" t="s">
        <v>2433</v>
      </c>
      <c r="J71" s="237" t="s">
        <v>2433</v>
      </c>
      <c r="K71" s="237" t="s">
        <v>2433</v>
      </c>
      <c r="L71" s="237" t="s">
        <v>2433</v>
      </c>
      <c r="M71" s="237" t="s">
        <v>2433</v>
      </c>
      <c r="N71" s="237" t="s">
        <v>2433</v>
      </c>
      <c r="O71" s="237" t="s">
        <v>4931</v>
      </c>
      <c r="P71" s="237" t="s">
        <v>2433</v>
      </c>
      <c r="Q71" s="237" t="s">
        <v>4932</v>
      </c>
      <c r="R71" s="237" t="s">
        <v>2433</v>
      </c>
      <c r="S71" s="237" t="s">
        <v>2462</v>
      </c>
      <c r="T71" s="237" t="s">
        <v>2433</v>
      </c>
      <c r="U71" s="237" t="s">
        <v>2462</v>
      </c>
      <c r="V71" s="237" t="s">
        <v>2433</v>
      </c>
      <c r="W71" s="237" t="s">
        <v>4933</v>
      </c>
      <c r="X71" s="237" t="s">
        <v>2433</v>
      </c>
      <c r="Y71" s="237" t="s">
        <v>4934</v>
      </c>
      <c r="Z71" s="237" t="s">
        <v>2433</v>
      </c>
      <c r="AA71" s="237" t="s">
        <v>4935</v>
      </c>
      <c r="AB71" s="237" t="s">
        <v>2433</v>
      </c>
      <c r="AC71" s="237" t="s">
        <v>4936</v>
      </c>
      <c r="AD71" s="237" t="s">
        <v>2433</v>
      </c>
      <c r="AE71" s="237" t="s">
        <v>4937</v>
      </c>
      <c r="AF71" s="237" t="s">
        <v>2433</v>
      </c>
      <c r="AG71" s="237" t="s">
        <v>4938</v>
      </c>
      <c r="AH71" s="237" t="s">
        <v>2433</v>
      </c>
      <c r="AI71" s="237" t="s">
        <v>4939</v>
      </c>
      <c r="AJ71" s="237" t="s">
        <v>2433</v>
      </c>
      <c r="AK71" s="237" t="s">
        <v>4940</v>
      </c>
      <c r="AL71" s="237" t="s">
        <v>2433</v>
      </c>
      <c r="AM71" s="237" t="s">
        <v>2462</v>
      </c>
      <c r="AN71" s="237" t="s">
        <v>2433</v>
      </c>
      <c r="AO71" s="237" t="s">
        <v>4941</v>
      </c>
      <c r="AP71" s="237" t="s">
        <v>2433</v>
      </c>
      <c r="AQ71" s="237" t="s">
        <v>4942</v>
      </c>
      <c r="AR71" s="237" t="s">
        <v>2433</v>
      </c>
      <c r="AS71" s="237" t="s">
        <v>4943</v>
      </c>
      <c r="AT71" s="237" t="s">
        <v>2433</v>
      </c>
      <c r="AU71" s="237" t="s">
        <v>4944</v>
      </c>
      <c r="AV71" s="237" t="s">
        <v>2433</v>
      </c>
      <c r="AW71" s="237" t="s">
        <v>4945</v>
      </c>
      <c r="AX71" s="237" t="s">
        <v>2433</v>
      </c>
      <c r="AY71" s="237" t="s">
        <v>4946</v>
      </c>
      <c r="AZ71" s="237" t="s">
        <v>4947</v>
      </c>
      <c r="BA71" s="237" t="s">
        <v>4948</v>
      </c>
      <c r="BB71" s="237" t="s">
        <v>2462</v>
      </c>
      <c r="BC71" s="237" t="s">
        <v>4949</v>
      </c>
      <c r="BD71" s="237" t="s">
        <v>2433</v>
      </c>
      <c r="BE71" s="237" t="s">
        <v>4950</v>
      </c>
      <c r="BF71" s="237" t="s">
        <v>2433</v>
      </c>
      <c r="BG71" s="237" t="s">
        <v>2462</v>
      </c>
      <c r="BH71" s="237" t="s">
        <v>2462</v>
      </c>
      <c r="BI71" s="237" t="s">
        <v>2462</v>
      </c>
      <c r="BJ71" s="237" t="s">
        <v>2433</v>
      </c>
      <c r="BK71" s="237" t="s">
        <v>2462</v>
      </c>
      <c r="BL71" s="237" t="s">
        <v>2462</v>
      </c>
      <c r="BM71" s="237" t="s">
        <v>2462</v>
      </c>
      <c r="BN71" s="237" t="s">
        <v>2462</v>
      </c>
      <c r="BO71" s="237" t="s">
        <v>2462</v>
      </c>
      <c r="BP71" s="237" t="s">
        <v>2433</v>
      </c>
      <c r="BQ71" s="237" t="s">
        <v>2433</v>
      </c>
      <c r="BR71" s="237" t="s">
        <v>4951</v>
      </c>
      <c r="BS71" s="237" t="s">
        <v>2433</v>
      </c>
      <c r="BT71" s="237" t="s">
        <v>2433</v>
      </c>
      <c r="BU71" s="237" t="s">
        <v>2433</v>
      </c>
      <c r="BV71" s="237" t="s">
        <v>2433</v>
      </c>
      <c r="BW71" s="237" t="s">
        <v>4951</v>
      </c>
      <c r="BX71" s="237" t="s">
        <v>2507</v>
      </c>
      <c r="BY71" s="237" t="s">
        <v>4952</v>
      </c>
      <c r="BZ71" s="237" t="s">
        <v>2462</v>
      </c>
      <c r="CA71" s="237" t="s">
        <v>2433</v>
      </c>
      <c r="CB71" s="237" t="s">
        <v>4952</v>
      </c>
      <c r="CC71" s="237" t="s">
        <v>2462</v>
      </c>
      <c r="CD71" s="237" t="s">
        <v>2433</v>
      </c>
      <c r="CE71" s="237" t="s">
        <v>2433</v>
      </c>
      <c r="CF71" s="237" t="s">
        <v>2433</v>
      </c>
      <c r="CG71" s="237" t="s">
        <v>2433</v>
      </c>
      <c r="CH71" s="237" t="s">
        <v>2433</v>
      </c>
      <c r="CI71" s="237" t="s">
        <v>2462</v>
      </c>
      <c r="CJ71" s="237" t="s">
        <v>2433</v>
      </c>
      <c r="CK71" s="237" t="s">
        <v>2433</v>
      </c>
      <c r="CL71" s="237" t="s">
        <v>2462</v>
      </c>
      <c r="CM71" s="237" t="s">
        <v>2433</v>
      </c>
      <c r="CN71" s="237" t="s">
        <v>2433</v>
      </c>
      <c r="CO71" s="237" t="s">
        <v>2433</v>
      </c>
      <c r="CP71" s="237" t="s">
        <v>2433</v>
      </c>
      <c r="CQ71" s="237" t="s">
        <v>2433</v>
      </c>
      <c r="CR71" s="237" t="s">
        <v>2462</v>
      </c>
      <c r="CS71" s="237" t="s">
        <v>2462</v>
      </c>
      <c r="CT71" s="237" t="s">
        <v>2433</v>
      </c>
      <c r="CU71" s="237" t="s">
        <v>2433</v>
      </c>
      <c r="CV71" s="237" t="s">
        <v>2433</v>
      </c>
      <c r="CW71" s="237" t="s">
        <v>2433</v>
      </c>
      <c r="CX71" s="237" t="s">
        <v>2462</v>
      </c>
      <c r="CY71" s="237" t="s">
        <v>2433</v>
      </c>
      <c r="CZ71" s="237" t="s">
        <v>2433</v>
      </c>
      <c r="DA71" s="237" t="s">
        <v>2511</v>
      </c>
      <c r="DB71" s="238">
        <v>42769.409722222219</v>
      </c>
      <c r="DC71" s="237" t="s">
        <v>2511</v>
      </c>
      <c r="DD71" s="238">
        <v>42769.409722222219</v>
      </c>
    </row>
    <row r="72" spans="1:108" ht="45" hidden="1" x14ac:dyDescent="0.25">
      <c r="A72" s="236">
        <v>73</v>
      </c>
      <c r="B72" s="237" t="s">
        <v>2432</v>
      </c>
      <c r="C72" s="236">
        <v>8</v>
      </c>
      <c r="D72" s="236" t="b">
        <v>1</v>
      </c>
      <c r="E72" s="237" t="s">
        <v>2433</v>
      </c>
      <c r="F72" s="237" t="s">
        <v>4953</v>
      </c>
      <c r="G72" s="237" t="s">
        <v>2743</v>
      </c>
      <c r="H72" s="237" t="s">
        <v>4954</v>
      </c>
      <c r="I72" s="237" t="s">
        <v>3286</v>
      </c>
      <c r="J72" s="237" t="s">
        <v>4953</v>
      </c>
      <c r="K72" s="237" t="s">
        <v>2743</v>
      </c>
      <c r="L72" s="237" t="s">
        <v>4954</v>
      </c>
      <c r="M72" s="237" t="s">
        <v>4955</v>
      </c>
      <c r="N72" s="237" t="s">
        <v>4956</v>
      </c>
      <c r="O72" s="237" t="s">
        <v>4957</v>
      </c>
      <c r="P72" s="237" t="s">
        <v>2433</v>
      </c>
      <c r="Q72" s="237" t="s">
        <v>4958</v>
      </c>
      <c r="R72" s="237" t="s">
        <v>2433</v>
      </c>
      <c r="S72" s="237" t="s">
        <v>4959</v>
      </c>
      <c r="T72" s="237" t="s">
        <v>2433</v>
      </c>
      <c r="U72" s="237" t="s">
        <v>2462</v>
      </c>
      <c r="V72" s="237" t="s">
        <v>2433</v>
      </c>
      <c r="W72" s="237" t="s">
        <v>4960</v>
      </c>
      <c r="X72" s="237" t="s">
        <v>2433</v>
      </c>
      <c r="Y72" s="237" t="s">
        <v>4961</v>
      </c>
      <c r="Z72" s="237" t="s">
        <v>2433</v>
      </c>
      <c r="AA72" s="237" t="s">
        <v>4962</v>
      </c>
      <c r="AB72" s="237" t="s">
        <v>2433</v>
      </c>
      <c r="AC72" s="237" t="s">
        <v>4963</v>
      </c>
      <c r="AD72" s="237" t="s">
        <v>2433</v>
      </c>
      <c r="AE72" s="237" t="s">
        <v>4964</v>
      </c>
      <c r="AF72" s="237" t="s">
        <v>2433</v>
      </c>
      <c r="AG72" s="237" t="s">
        <v>4965</v>
      </c>
      <c r="AH72" s="237" t="s">
        <v>2433</v>
      </c>
      <c r="AI72" s="237" t="s">
        <v>4966</v>
      </c>
      <c r="AJ72" s="237" t="s">
        <v>2433</v>
      </c>
      <c r="AK72" s="237" t="s">
        <v>4967</v>
      </c>
      <c r="AL72" s="237" t="s">
        <v>2433</v>
      </c>
      <c r="AM72" s="237" t="s">
        <v>4968</v>
      </c>
      <c r="AN72" s="237" t="s">
        <v>2433</v>
      </c>
      <c r="AO72" s="237" t="s">
        <v>4969</v>
      </c>
      <c r="AP72" s="237" t="s">
        <v>2433</v>
      </c>
      <c r="AQ72" s="237" t="s">
        <v>4970</v>
      </c>
      <c r="AR72" s="237" t="s">
        <v>2433</v>
      </c>
      <c r="AS72" s="237" t="s">
        <v>4971</v>
      </c>
      <c r="AT72" s="237" t="s">
        <v>2433</v>
      </c>
      <c r="AU72" s="237" t="s">
        <v>4972</v>
      </c>
      <c r="AV72" s="237" t="s">
        <v>2433</v>
      </c>
      <c r="AW72" s="237" t="s">
        <v>4973</v>
      </c>
      <c r="AX72" s="237" t="s">
        <v>2433</v>
      </c>
      <c r="AY72" s="237" t="s">
        <v>4974</v>
      </c>
      <c r="AZ72" s="237" t="s">
        <v>4975</v>
      </c>
      <c r="BA72" s="237" t="s">
        <v>4976</v>
      </c>
      <c r="BB72" s="237" t="s">
        <v>4977</v>
      </c>
      <c r="BC72" s="237" t="s">
        <v>4978</v>
      </c>
      <c r="BD72" s="237" t="s">
        <v>2433</v>
      </c>
      <c r="BE72" s="237" t="s">
        <v>4979</v>
      </c>
      <c r="BF72" s="237" t="s">
        <v>2433</v>
      </c>
      <c r="BG72" s="237" t="s">
        <v>2462</v>
      </c>
      <c r="BH72" s="237" t="s">
        <v>2462</v>
      </c>
      <c r="BI72" s="237" t="s">
        <v>2462</v>
      </c>
      <c r="BJ72" s="237" t="s">
        <v>2433</v>
      </c>
      <c r="BK72" s="237" t="s">
        <v>2462</v>
      </c>
      <c r="BL72" s="237" t="s">
        <v>2462</v>
      </c>
      <c r="BM72" s="237" t="s">
        <v>2462</v>
      </c>
      <c r="BN72" s="237" t="s">
        <v>2462</v>
      </c>
      <c r="BO72" s="237" t="s">
        <v>2462</v>
      </c>
      <c r="BP72" s="237" t="s">
        <v>2433</v>
      </c>
      <c r="BQ72" s="237" t="s">
        <v>2433</v>
      </c>
      <c r="BR72" s="237" t="s">
        <v>4980</v>
      </c>
      <c r="BS72" s="237" t="s">
        <v>2433</v>
      </c>
      <c r="BT72" s="237" t="s">
        <v>4981</v>
      </c>
      <c r="BU72" s="237" t="s">
        <v>2433</v>
      </c>
      <c r="BV72" s="237" t="s">
        <v>2433</v>
      </c>
      <c r="BW72" s="237" t="s">
        <v>4982</v>
      </c>
      <c r="BX72" s="237" t="s">
        <v>2462</v>
      </c>
      <c r="BY72" s="237" t="s">
        <v>2433</v>
      </c>
      <c r="BZ72" s="237" t="s">
        <v>2462</v>
      </c>
      <c r="CA72" s="237" t="s">
        <v>2433</v>
      </c>
      <c r="CB72" s="237" t="s">
        <v>2462</v>
      </c>
      <c r="CC72" s="237" t="s">
        <v>2462</v>
      </c>
      <c r="CD72" s="237" t="s">
        <v>2433</v>
      </c>
      <c r="CE72" s="237" t="s">
        <v>2433</v>
      </c>
      <c r="CF72" s="237" t="s">
        <v>2433</v>
      </c>
      <c r="CG72" s="237" t="s">
        <v>2433</v>
      </c>
      <c r="CH72" s="237" t="s">
        <v>2433</v>
      </c>
      <c r="CI72" s="237" t="s">
        <v>2462</v>
      </c>
      <c r="CJ72" s="237" t="s">
        <v>2433</v>
      </c>
      <c r="CK72" s="237" t="s">
        <v>2433</v>
      </c>
      <c r="CL72" s="237" t="s">
        <v>2462</v>
      </c>
      <c r="CM72" s="237" t="s">
        <v>2433</v>
      </c>
      <c r="CN72" s="237" t="s">
        <v>2433</v>
      </c>
      <c r="CO72" s="237" t="s">
        <v>2433</v>
      </c>
      <c r="CP72" s="237" t="s">
        <v>2433</v>
      </c>
      <c r="CQ72" s="237" t="s">
        <v>2433</v>
      </c>
      <c r="CR72" s="237" t="s">
        <v>2462</v>
      </c>
      <c r="CS72" s="237" t="s">
        <v>2462</v>
      </c>
      <c r="CT72" s="237" t="s">
        <v>2433</v>
      </c>
      <c r="CU72" s="237" t="s">
        <v>2433</v>
      </c>
      <c r="CV72" s="237" t="s">
        <v>2433</v>
      </c>
      <c r="CW72" s="237" t="s">
        <v>2433</v>
      </c>
      <c r="CX72" s="237" t="s">
        <v>2462</v>
      </c>
      <c r="CY72" s="237" t="s">
        <v>2433</v>
      </c>
      <c r="CZ72" s="237" t="s">
        <v>2433</v>
      </c>
      <c r="DA72" s="237" t="s">
        <v>2511</v>
      </c>
      <c r="DB72" s="238">
        <v>42769.41337962963</v>
      </c>
      <c r="DC72" s="237" t="s">
        <v>2511</v>
      </c>
      <c r="DD72" s="238">
        <v>42779.54</v>
      </c>
    </row>
    <row r="73" spans="1:108" ht="75" hidden="1" x14ac:dyDescent="0.25">
      <c r="A73" s="236">
        <v>74</v>
      </c>
      <c r="B73" s="237" t="s">
        <v>2432</v>
      </c>
      <c r="C73" s="236">
        <v>51</v>
      </c>
      <c r="D73" s="236" t="b">
        <v>1</v>
      </c>
      <c r="E73" s="237" t="s">
        <v>2433</v>
      </c>
      <c r="F73" s="237" t="s">
        <v>4983</v>
      </c>
      <c r="G73" s="237" t="s">
        <v>3458</v>
      </c>
      <c r="H73" s="237" t="s">
        <v>4984</v>
      </c>
      <c r="I73" s="237" t="s">
        <v>2675</v>
      </c>
      <c r="J73" s="237" t="s">
        <v>4985</v>
      </c>
      <c r="K73" s="237" t="s">
        <v>2476</v>
      </c>
      <c r="L73" s="237" t="s">
        <v>4986</v>
      </c>
      <c r="M73" s="237" t="s">
        <v>4987</v>
      </c>
      <c r="N73" s="237" t="s">
        <v>4988</v>
      </c>
      <c r="O73" s="237" t="s">
        <v>4989</v>
      </c>
      <c r="P73" s="237" t="s">
        <v>2433</v>
      </c>
      <c r="Q73" s="237" t="s">
        <v>4990</v>
      </c>
      <c r="R73" s="237" t="s">
        <v>2433</v>
      </c>
      <c r="S73" s="237" t="s">
        <v>2462</v>
      </c>
      <c r="T73" s="237" t="s">
        <v>2433</v>
      </c>
      <c r="U73" s="237" t="s">
        <v>2462</v>
      </c>
      <c r="V73" s="237" t="s">
        <v>2433</v>
      </c>
      <c r="W73" s="237" t="s">
        <v>4991</v>
      </c>
      <c r="X73" s="237" t="s">
        <v>2433</v>
      </c>
      <c r="Y73" s="237" t="s">
        <v>4992</v>
      </c>
      <c r="Z73" s="237" t="s">
        <v>2433</v>
      </c>
      <c r="AA73" s="237" t="s">
        <v>4993</v>
      </c>
      <c r="AB73" s="237" t="s">
        <v>2433</v>
      </c>
      <c r="AC73" s="237" t="s">
        <v>4994</v>
      </c>
      <c r="AD73" s="237" t="s">
        <v>2433</v>
      </c>
      <c r="AE73" s="237" t="s">
        <v>4995</v>
      </c>
      <c r="AF73" s="237" t="s">
        <v>2433</v>
      </c>
      <c r="AG73" s="237" t="s">
        <v>4996</v>
      </c>
      <c r="AH73" s="237" t="s">
        <v>2433</v>
      </c>
      <c r="AI73" s="237" t="s">
        <v>4997</v>
      </c>
      <c r="AJ73" s="237" t="s">
        <v>2433</v>
      </c>
      <c r="AK73" s="237" t="s">
        <v>4998</v>
      </c>
      <c r="AL73" s="237" t="s">
        <v>2433</v>
      </c>
      <c r="AM73" s="237" t="s">
        <v>4999</v>
      </c>
      <c r="AN73" s="237" t="s">
        <v>2433</v>
      </c>
      <c r="AO73" s="237" t="s">
        <v>5000</v>
      </c>
      <c r="AP73" s="237" t="s">
        <v>2433</v>
      </c>
      <c r="AQ73" s="237" t="s">
        <v>5001</v>
      </c>
      <c r="AR73" s="237" t="s">
        <v>2433</v>
      </c>
      <c r="AS73" s="237" t="s">
        <v>5002</v>
      </c>
      <c r="AT73" s="237" t="s">
        <v>2433</v>
      </c>
      <c r="AU73" s="237" t="s">
        <v>5003</v>
      </c>
      <c r="AV73" s="237" t="s">
        <v>2433</v>
      </c>
      <c r="AW73" s="237" t="s">
        <v>5004</v>
      </c>
      <c r="AX73" s="237" t="s">
        <v>2433</v>
      </c>
      <c r="AY73" s="237" t="s">
        <v>5005</v>
      </c>
      <c r="AZ73" s="237" t="s">
        <v>5006</v>
      </c>
      <c r="BA73" s="237" t="s">
        <v>5007</v>
      </c>
      <c r="BB73" s="237" t="s">
        <v>5008</v>
      </c>
      <c r="BC73" s="237" t="s">
        <v>2462</v>
      </c>
      <c r="BD73" s="237" t="s">
        <v>2433</v>
      </c>
      <c r="BE73" s="237" t="s">
        <v>5009</v>
      </c>
      <c r="BF73" s="237" t="s">
        <v>2433</v>
      </c>
      <c r="BG73" s="237" t="s">
        <v>2462</v>
      </c>
      <c r="BH73" s="237" t="s">
        <v>2462</v>
      </c>
      <c r="BI73" s="237" t="s">
        <v>2462</v>
      </c>
      <c r="BJ73" s="237" t="s">
        <v>2433</v>
      </c>
      <c r="BK73" s="237" t="s">
        <v>2462</v>
      </c>
      <c r="BL73" s="237" t="s">
        <v>2462</v>
      </c>
      <c r="BM73" s="237" t="s">
        <v>2462</v>
      </c>
      <c r="BN73" s="237" t="s">
        <v>2462</v>
      </c>
      <c r="BO73" s="237" t="s">
        <v>2462</v>
      </c>
      <c r="BP73" s="237" t="s">
        <v>2433</v>
      </c>
      <c r="BQ73" s="237" t="s">
        <v>2433</v>
      </c>
      <c r="BR73" s="237" t="s">
        <v>5010</v>
      </c>
      <c r="BS73" s="237" t="s">
        <v>5011</v>
      </c>
      <c r="BT73" s="237" t="s">
        <v>5012</v>
      </c>
      <c r="BU73" s="237" t="s">
        <v>2433</v>
      </c>
      <c r="BV73" s="237" t="s">
        <v>2433</v>
      </c>
      <c r="BW73" s="237" t="s">
        <v>5013</v>
      </c>
      <c r="BX73" s="237" t="s">
        <v>2507</v>
      </c>
      <c r="BY73" s="237" t="s">
        <v>5014</v>
      </c>
      <c r="BZ73" s="237" t="s">
        <v>2462</v>
      </c>
      <c r="CA73" s="237" t="s">
        <v>2433</v>
      </c>
      <c r="CB73" s="237" t="s">
        <v>5014</v>
      </c>
      <c r="CC73" s="237" t="s">
        <v>2892</v>
      </c>
      <c r="CD73" s="237" t="s">
        <v>5015</v>
      </c>
      <c r="CE73" s="237" t="s">
        <v>2433</v>
      </c>
      <c r="CF73" s="237" t="s">
        <v>2433</v>
      </c>
      <c r="CG73" s="237" t="s">
        <v>5015</v>
      </c>
      <c r="CH73" s="237" t="s">
        <v>5016</v>
      </c>
      <c r="CI73" s="237" t="s">
        <v>5015</v>
      </c>
      <c r="CJ73" s="237" t="s">
        <v>2433</v>
      </c>
      <c r="CK73" s="237" t="s">
        <v>2433</v>
      </c>
      <c r="CL73" s="237" t="s">
        <v>2462</v>
      </c>
      <c r="CM73" s="237" t="s">
        <v>2433</v>
      </c>
      <c r="CN73" s="237" t="s">
        <v>2433</v>
      </c>
      <c r="CO73" s="237" t="s">
        <v>2433</v>
      </c>
      <c r="CP73" s="237" t="s">
        <v>2433</v>
      </c>
      <c r="CQ73" s="237" t="s">
        <v>2433</v>
      </c>
      <c r="CR73" s="237" t="s">
        <v>2462</v>
      </c>
      <c r="CS73" s="237" t="s">
        <v>2462</v>
      </c>
      <c r="CT73" s="237" t="s">
        <v>2433</v>
      </c>
      <c r="CU73" s="237" t="s">
        <v>2433</v>
      </c>
      <c r="CV73" s="237" t="s">
        <v>2433</v>
      </c>
      <c r="CW73" s="237" t="s">
        <v>2433</v>
      </c>
      <c r="CX73" s="237" t="s">
        <v>2462</v>
      </c>
      <c r="CY73" s="237" t="s">
        <v>2433</v>
      </c>
      <c r="CZ73" s="237" t="s">
        <v>5017</v>
      </c>
      <c r="DA73" s="237" t="s">
        <v>2511</v>
      </c>
      <c r="DB73" s="238">
        <v>42769.445972222224</v>
      </c>
      <c r="DC73" s="237" t="s">
        <v>2511</v>
      </c>
      <c r="DD73" s="238">
        <v>42769.445972222224</v>
      </c>
    </row>
    <row r="74" spans="1:108" ht="45" hidden="1" x14ac:dyDescent="0.25">
      <c r="A74" s="236">
        <v>75</v>
      </c>
      <c r="B74" s="237" t="s">
        <v>2432</v>
      </c>
      <c r="C74" s="236">
        <v>70</v>
      </c>
      <c r="D74" s="236" t="b">
        <v>1</v>
      </c>
      <c r="E74" s="237" t="s">
        <v>2433</v>
      </c>
      <c r="F74" s="237" t="s">
        <v>5018</v>
      </c>
      <c r="G74" s="237" t="s">
        <v>2743</v>
      </c>
      <c r="H74" s="237" t="s">
        <v>5019</v>
      </c>
      <c r="I74" s="237" t="s">
        <v>4798</v>
      </c>
      <c r="J74" s="237" t="s">
        <v>2433</v>
      </c>
      <c r="K74" s="237" t="s">
        <v>2433</v>
      </c>
      <c r="L74" s="237" t="s">
        <v>2433</v>
      </c>
      <c r="M74" s="237" t="s">
        <v>2433</v>
      </c>
      <c r="N74" s="237" t="s">
        <v>2433</v>
      </c>
      <c r="O74" s="237" t="s">
        <v>5020</v>
      </c>
      <c r="P74" s="237" t="s">
        <v>2433</v>
      </c>
      <c r="Q74" s="237" t="s">
        <v>5021</v>
      </c>
      <c r="R74" s="237" t="s">
        <v>2433</v>
      </c>
      <c r="S74" s="237" t="s">
        <v>5022</v>
      </c>
      <c r="T74" s="237" t="s">
        <v>2433</v>
      </c>
      <c r="U74" s="237" t="s">
        <v>5023</v>
      </c>
      <c r="V74" s="237" t="s">
        <v>2433</v>
      </c>
      <c r="W74" s="237" t="s">
        <v>5024</v>
      </c>
      <c r="X74" s="237" t="s">
        <v>2433</v>
      </c>
      <c r="Y74" s="237" t="s">
        <v>5025</v>
      </c>
      <c r="Z74" s="237" t="s">
        <v>2433</v>
      </c>
      <c r="AA74" s="237" t="s">
        <v>5026</v>
      </c>
      <c r="AB74" s="237" t="s">
        <v>2433</v>
      </c>
      <c r="AC74" s="237" t="s">
        <v>5027</v>
      </c>
      <c r="AD74" s="237" t="s">
        <v>2433</v>
      </c>
      <c r="AE74" s="237" t="s">
        <v>5028</v>
      </c>
      <c r="AF74" s="237" t="s">
        <v>2433</v>
      </c>
      <c r="AG74" s="237" t="s">
        <v>5029</v>
      </c>
      <c r="AH74" s="237" t="s">
        <v>2433</v>
      </c>
      <c r="AI74" s="237" t="s">
        <v>5030</v>
      </c>
      <c r="AJ74" s="237" t="s">
        <v>2433</v>
      </c>
      <c r="AK74" s="237" t="s">
        <v>5031</v>
      </c>
      <c r="AL74" s="237" t="s">
        <v>2433</v>
      </c>
      <c r="AM74" s="237" t="s">
        <v>5032</v>
      </c>
      <c r="AN74" s="237" t="s">
        <v>2433</v>
      </c>
      <c r="AO74" s="237" t="s">
        <v>5033</v>
      </c>
      <c r="AP74" s="237" t="s">
        <v>2433</v>
      </c>
      <c r="AQ74" s="237" t="s">
        <v>5034</v>
      </c>
      <c r="AR74" s="237" t="s">
        <v>2433</v>
      </c>
      <c r="AS74" s="237" t="s">
        <v>5035</v>
      </c>
      <c r="AT74" s="237" t="s">
        <v>2433</v>
      </c>
      <c r="AU74" s="237" t="s">
        <v>5036</v>
      </c>
      <c r="AV74" s="237" t="s">
        <v>2433</v>
      </c>
      <c r="AW74" s="237" t="s">
        <v>5037</v>
      </c>
      <c r="AX74" s="237" t="s">
        <v>2433</v>
      </c>
      <c r="AY74" s="237" t="s">
        <v>3346</v>
      </c>
      <c r="AZ74" s="237" t="s">
        <v>5038</v>
      </c>
      <c r="BA74" s="237" t="s">
        <v>5039</v>
      </c>
      <c r="BB74" s="237" t="s">
        <v>5040</v>
      </c>
      <c r="BC74" s="237" t="s">
        <v>5041</v>
      </c>
      <c r="BD74" s="237" t="s">
        <v>2433</v>
      </c>
      <c r="BE74" s="237" t="s">
        <v>5042</v>
      </c>
      <c r="BF74" s="237" t="s">
        <v>2433</v>
      </c>
      <c r="BG74" s="237" t="s">
        <v>2462</v>
      </c>
      <c r="BH74" s="237" t="s">
        <v>2462</v>
      </c>
      <c r="BI74" s="237" t="s">
        <v>2462</v>
      </c>
      <c r="BJ74" s="237" t="s">
        <v>2433</v>
      </c>
      <c r="BK74" s="237" t="s">
        <v>2462</v>
      </c>
      <c r="BL74" s="237" t="s">
        <v>2462</v>
      </c>
      <c r="BM74" s="237" t="s">
        <v>2462</v>
      </c>
      <c r="BN74" s="237" t="s">
        <v>2462</v>
      </c>
      <c r="BO74" s="237" t="s">
        <v>2462</v>
      </c>
      <c r="BP74" s="237" t="s">
        <v>2433</v>
      </c>
      <c r="BQ74" s="237" t="s">
        <v>2433</v>
      </c>
      <c r="BR74" s="237" t="s">
        <v>5043</v>
      </c>
      <c r="BS74" s="237" t="s">
        <v>5044</v>
      </c>
      <c r="BT74" s="237" t="s">
        <v>2433</v>
      </c>
      <c r="BU74" s="237" t="s">
        <v>2433</v>
      </c>
      <c r="BV74" s="237" t="s">
        <v>2433</v>
      </c>
      <c r="BW74" s="237" t="s">
        <v>5045</v>
      </c>
      <c r="BX74" s="237" t="s">
        <v>2507</v>
      </c>
      <c r="BY74" s="237" t="s">
        <v>5046</v>
      </c>
      <c r="BZ74" s="237" t="s">
        <v>2462</v>
      </c>
      <c r="CA74" s="237" t="s">
        <v>2433</v>
      </c>
      <c r="CB74" s="237" t="s">
        <v>5046</v>
      </c>
      <c r="CC74" s="237" t="s">
        <v>2705</v>
      </c>
      <c r="CD74" s="237" t="s">
        <v>5047</v>
      </c>
      <c r="CE74" s="237" t="s">
        <v>2433</v>
      </c>
      <c r="CF74" s="237" t="s">
        <v>2433</v>
      </c>
      <c r="CG74" s="237" t="s">
        <v>5047</v>
      </c>
      <c r="CH74" s="237" t="s">
        <v>5048</v>
      </c>
      <c r="CI74" s="237" t="s">
        <v>5047</v>
      </c>
      <c r="CJ74" s="237" t="s">
        <v>2433</v>
      </c>
      <c r="CK74" s="237" t="s">
        <v>2433</v>
      </c>
      <c r="CL74" s="237" t="s">
        <v>7</v>
      </c>
      <c r="CM74" s="237" t="s">
        <v>2433</v>
      </c>
      <c r="CN74" s="237" t="s">
        <v>2433</v>
      </c>
      <c r="CO74" s="237" t="s">
        <v>2433</v>
      </c>
      <c r="CP74" s="237" t="s">
        <v>2433</v>
      </c>
      <c r="CQ74" s="237" t="s">
        <v>2433</v>
      </c>
      <c r="CR74" s="237" t="s">
        <v>2433</v>
      </c>
      <c r="CS74" s="237" t="s">
        <v>2462</v>
      </c>
      <c r="CT74" s="237" t="s">
        <v>2433</v>
      </c>
      <c r="CU74" s="237" t="s">
        <v>2433</v>
      </c>
      <c r="CV74" s="237" t="s">
        <v>2433</v>
      </c>
      <c r="CW74" s="237" t="s">
        <v>2433</v>
      </c>
      <c r="CX74" s="237" t="s">
        <v>2462</v>
      </c>
      <c r="CY74" s="237" t="s">
        <v>2433</v>
      </c>
      <c r="CZ74" s="237" t="s">
        <v>5049</v>
      </c>
      <c r="DA74" s="237" t="s">
        <v>2511</v>
      </c>
      <c r="DB74" s="238">
        <v>42769.4687962963</v>
      </c>
      <c r="DC74" s="237" t="s">
        <v>2470</v>
      </c>
      <c r="DD74" s="238">
        <v>42881.436793981484</v>
      </c>
    </row>
    <row r="75" spans="1:108" ht="90" hidden="1" x14ac:dyDescent="0.25">
      <c r="A75" s="236">
        <v>76</v>
      </c>
      <c r="B75" s="237" t="s">
        <v>2432</v>
      </c>
      <c r="C75" s="236">
        <v>74</v>
      </c>
      <c r="D75" s="236" t="b">
        <v>1</v>
      </c>
      <c r="E75" s="237" t="s">
        <v>5050</v>
      </c>
      <c r="F75" s="237" t="s">
        <v>5051</v>
      </c>
      <c r="G75" s="237" t="s">
        <v>3458</v>
      </c>
      <c r="H75" s="237" t="s">
        <v>5052</v>
      </c>
      <c r="I75" s="237" t="s">
        <v>5053</v>
      </c>
      <c r="J75" s="237" t="s">
        <v>5054</v>
      </c>
      <c r="K75" s="237" t="s">
        <v>2476</v>
      </c>
      <c r="L75" s="237" t="s">
        <v>5055</v>
      </c>
      <c r="M75" s="237" t="s">
        <v>5056</v>
      </c>
      <c r="N75" s="237" t="s">
        <v>5057</v>
      </c>
      <c r="O75" s="237" t="s">
        <v>5058</v>
      </c>
      <c r="P75" s="237" t="s">
        <v>2433</v>
      </c>
      <c r="Q75" s="237" t="s">
        <v>5059</v>
      </c>
      <c r="R75" s="237" t="s">
        <v>2433</v>
      </c>
      <c r="S75" s="237" t="s">
        <v>2462</v>
      </c>
      <c r="T75" s="237" t="s">
        <v>2433</v>
      </c>
      <c r="U75" s="237" t="s">
        <v>2462</v>
      </c>
      <c r="V75" s="237" t="s">
        <v>2433</v>
      </c>
      <c r="W75" s="237" t="s">
        <v>5060</v>
      </c>
      <c r="X75" s="237" t="s">
        <v>2433</v>
      </c>
      <c r="Y75" s="237" t="s">
        <v>5061</v>
      </c>
      <c r="Z75" s="237" t="s">
        <v>2433</v>
      </c>
      <c r="AA75" s="237" t="s">
        <v>5062</v>
      </c>
      <c r="AB75" s="237" t="s">
        <v>2433</v>
      </c>
      <c r="AC75" s="237" t="s">
        <v>5063</v>
      </c>
      <c r="AD75" s="237" t="s">
        <v>2433</v>
      </c>
      <c r="AE75" s="237" t="s">
        <v>5064</v>
      </c>
      <c r="AF75" s="237" t="s">
        <v>2433</v>
      </c>
      <c r="AG75" s="237" t="s">
        <v>5065</v>
      </c>
      <c r="AH75" s="237" t="s">
        <v>2433</v>
      </c>
      <c r="AI75" s="237" t="s">
        <v>5066</v>
      </c>
      <c r="AJ75" s="237" t="s">
        <v>2433</v>
      </c>
      <c r="AK75" s="237" t="s">
        <v>5067</v>
      </c>
      <c r="AL75" s="237" t="s">
        <v>2433</v>
      </c>
      <c r="AM75" s="237" t="s">
        <v>2462</v>
      </c>
      <c r="AN75" s="237" t="s">
        <v>2433</v>
      </c>
      <c r="AO75" s="237" t="s">
        <v>5068</v>
      </c>
      <c r="AP75" s="237" t="s">
        <v>2433</v>
      </c>
      <c r="AQ75" s="237" t="s">
        <v>5069</v>
      </c>
      <c r="AR75" s="237" t="s">
        <v>2433</v>
      </c>
      <c r="AS75" s="237" t="s">
        <v>5070</v>
      </c>
      <c r="AT75" s="237" t="s">
        <v>2433</v>
      </c>
      <c r="AU75" s="237" t="s">
        <v>5071</v>
      </c>
      <c r="AV75" s="237" t="s">
        <v>2433</v>
      </c>
      <c r="AW75" s="237" t="s">
        <v>5072</v>
      </c>
      <c r="AX75" s="237" t="s">
        <v>2433</v>
      </c>
      <c r="AY75" s="237" t="s">
        <v>5073</v>
      </c>
      <c r="AZ75" s="237" t="s">
        <v>5074</v>
      </c>
      <c r="BA75" s="237" t="s">
        <v>5075</v>
      </c>
      <c r="BB75" s="237" t="s">
        <v>5076</v>
      </c>
      <c r="BC75" s="237" t="s">
        <v>5077</v>
      </c>
      <c r="BD75" s="237" t="s">
        <v>2433</v>
      </c>
      <c r="BE75" s="237" t="s">
        <v>5078</v>
      </c>
      <c r="BF75" s="237" t="s">
        <v>2433</v>
      </c>
      <c r="BG75" s="237" t="s">
        <v>2462</v>
      </c>
      <c r="BH75" s="237" t="s">
        <v>2462</v>
      </c>
      <c r="BI75" s="237" t="s">
        <v>2462</v>
      </c>
      <c r="BJ75" s="237" t="s">
        <v>2433</v>
      </c>
      <c r="BK75" s="237" t="s">
        <v>2462</v>
      </c>
      <c r="BL75" s="237" t="s">
        <v>2462</v>
      </c>
      <c r="BM75" s="237" t="s">
        <v>2462</v>
      </c>
      <c r="BN75" s="237" t="s">
        <v>2462</v>
      </c>
      <c r="BO75" s="237" t="s">
        <v>2462</v>
      </c>
      <c r="BP75" s="237" t="s">
        <v>2462</v>
      </c>
      <c r="BQ75" s="237" t="s">
        <v>2462</v>
      </c>
      <c r="BR75" s="237" t="s">
        <v>2433</v>
      </c>
      <c r="BS75" s="237" t="s">
        <v>2433</v>
      </c>
      <c r="BT75" s="237" t="s">
        <v>5079</v>
      </c>
      <c r="BU75" s="237" t="s">
        <v>2433</v>
      </c>
      <c r="BV75" s="237" t="s">
        <v>2433</v>
      </c>
      <c r="BW75" s="237" t="s">
        <v>5079</v>
      </c>
      <c r="BX75" s="237" t="s">
        <v>2462</v>
      </c>
      <c r="BY75" s="237" t="s">
        <v>2433</v>
      </c>
      <c r="BZ75" s="237" t="s">
        <v>2462</v>
      </c>
      <c r="CA75" s="237" t="s">
        <v>2433</v>
      </c>
      <c r="CB75" s="237" t="s">
        <v>2462</v>
      </c>
      <c r="CC75" s="237" t="s">
        <v>2705</v>
      </c>
      <c r="CD75" s="237" t="s">
        <v>5080</v>
      </c>
      <c r="CE75" s="237" t="s">
        <v>5080</v>
      </c>
      <c r="CF75" s="237" t="s">
        <v>2462</v>
      </c>
      <c r="CG75" s="237" t="s">
        <v>2462</v>
      </c>
      <c r="CH75" s="237" t="s">
        <v>2433</v>
      </c>
      <c r="CI75" s="237" t="s">
        <v>5080</v>
      </c>
      <c r="CJ75" s="237" t="s">
        <v>2433</v>
      </c>
      <c r="CK75" s="237" t="s">
        <v>2433</v>
      </c>
      <c r="CL75" s="237" t="s">
        <v>2462</v>
      </c>
      <c r="CM75" s="237" t="s">
        <v>2433</v>
      </c>
      <c r="CN75" s="237" t="s">
        <v>2433</v>
      </c>
      <c r="CO75" s="237" t="s">
        <v>2433</v>
      </c>
      <c r="CP75" s="237" t="s">
        <v>2433</v>
      </c>
      <c r="CQ75" s="237" t="s">
        <v>2433</v>
      </c>
      <c r="CR75" s="237" t="s">
        <v>2462</v>
      </c>
      <c r="CS75" s="237" t="s">
        <v>2462</v>
      </c>
      <c r="CT75" s="237" t="s">
        <v>2433</v>
      </c>
      <c r="CU75" s="237" t="s">
        <v>5081</v>
      </c>
      <c r="CV75" s="237" t="s">
        <v>5081</v>
      </c>
      <c r="CW75" s="237" t="s">
        <v>2462</v>
      </c>
      <c r="CX75" s="237" t="s">
        <v>2462</v>
      </c>
      <c r="CY75" s="237" t="s">
        <v>2433</v>
      </c>
      <c r="CZ75" s="237" t="s">
        <v>5082</v>
      </c>
      <c r="DA75" s="237" t="s">
        <v>2511</v>
      </c>
      <c r="DB75" s="238">
        <v>42769.488032407404</v>
      </c>
      <c r="DC75" s="237" t="s">
        <v>2511</v>
      </c>
      <c r="DD75" s="238">
        <v>42769.488032407404</v>
      </c>
    </row>
    <row r="76" spans="1:108" ht="60" hidden="1" x14ac:dyDescent="0.25">
      <c r="A76" s="236">
        <v>77</v>
      </c>
      <c r="B76" s="237" t="s">
        <v>2432</v>
      </c>
      <c r="C76" s="236">
        <v>38</v>
      </c>
      <c r="D76" s="236" t="b">
        <v>1</v>
      </c>
      <c r="E76" s="237" t="s">
        <v>2433</v>
      </c>
      <c r="F76" s="237" t="s">
        <v>5083</v>
      </c>
      <c r="G76" s="237" t="s">
        <v>2476</v>
      </c>
      <c r="H76" s="237" t="s">
        <v>5084</v>
      </c>
      <c r="I76" s="237" t="s">
        <v>4323</v>
      </c>
      <c r="J76" s="237" t="s">
        <v>5085</v>
      </c>
      <c r="K76" s="237" t="s">
        <v>5086</v>
      </c>
      <c r="L76" s="237" t="s">
        <v>5087</v>
      </c>
      <c r="M76" s="237" t="s">
        <v>5088</v>
      </c>
      <c r="N76" s="237" t="s">
        <v>5089</v>
      </c>
      <c r="O76" s="237" t="s">
        <v>5090</v>
      </c>
      <c r="P76" s="237" t="s">
        <v>2433</v>
      </c>
      <c r="Q76" s="237" t="s">
        <v>5091</v>
      </c>
      <c r="R76" s="237" t="s">
        <v>2433</v>
      </c>
      <c r="S76" s="237" t="s">
        <v>5092</v>
      </c>
      <c r="T76" s="237" t="s">
        <v>2433</v>
      </c>
      <c r="U76" s="237" t="s">
        <v>5093</v>
      </c>
      <c r="V76" s="237" t="s">
        <v>2433</v>
      </c>
      <c r="W76" s="237" t="s">
        <v>5094</v>
      </c>
      <c r="X76" s="237" t="s">
        <v>2433</v>
      </c>
      <c r="Y76" s="237" t="s">
        <v>5095</v>
      </c>
      <c r="Z76" s="237" t="s">
        <v>2433</v>
      </c>
      <c r="AA76" s="237" t="s">
        <v>5096</v>
      </c>
      <c r="AB76" s="237" t="s">
        <v>2433</v>
      </c>
      <c r="AC76" s="237" t="s">
        <v>5097</v>
      </c>
      <c r="AD76" s="237" t="s">
        <v>2433</v>
      </c>
      <c r="AE76" s="237" t="s">
        <v>5098</v>
      </c>
      <c r="AF76" s="237" t="s">
        <v>2433</v>
      </c>
      <c r="AG76" s="237" t="s">
        <v>5099</v>
      </c>
      <c r="AH76" s="237" t="s">
        <v>2433</v>
      </c>
      <c r="AI76" s="237" t="s">
        <v>5100</v>
      </c>
      <c r="AJ76" s="237" t="s">
        <v>2433</v>
      </c>
      <c r="AK76" s="237" t="s">
        <v>5101</v>
      </c>
      <c r="AL76" s="237" t="s">
        <v>2433</v>
      </c>
      <c r="AM76" s="237" t="s">
        <v>2462</v>
      </c>
      <c r="AN76" s="237" t="s">
        <v>2433</v>
      </c>
      <c r="AO76" s="237" t="s">
        <v>5102</v>
      </c>
      <c r="AP76" s="237" t="s">
        <v>2433</v>
      </c>
      <c r="AQ76" s="237" t="s">
        <v>5103</v>
      </c>
      <c r="AR76" s="237" t="s">
        <v>2433</v>
      </c>
      <c r="AS76" s="237" t="s">
        <v>5104</v>
      </c>
      <c r="AT76" s="237" t="s">
        <v>2433</v>
      </c>
      <c r="AU76" s="237" t="s">
        <v>5105</v>
      </c>
      <c r="AV76" s="237" t="s">
        <v>2433</v>
      </c>
      <c r="AW76" s="237" t="s">
        <v>5106</v>
      </c>
      <c r="AX76" s="237" t="s">
        <v>2433</v>
      </c>
      <c r="AY76" s="237" t="s">
        <v>5107</v>
      </c>
      <c r="AZ76" s="237" t="s">
        <v>5108</v>
      </c>
      <c r="BA76" s="237" t="s">
        <v>5109</v>
      </c>
      <c r="BB76" s="237" t="s">
        <v>5110</v>
      </c>
      <c r="BC76" s="237" t="s">
        <v>5111</v>
      </c>
      <c r="BD76" s="237" t="s">
        <v>2433</v>
      </c>
      <c r="BE76" s="237" t="s">
        <v>5112</v>
      </c>
      <c r="BF76" s="237" t="s">
        <v>2433</v>
      </c>
      <c r="BG76" s="237" t="s">
        <v>2462</v>
      </c>
      <c r="BH76" s="237" t="s">
        <v>2462</v>
      </c>
      <c r="BI76" s="237" t="s">
        <v>2462</v>
      </c>
      <c r="BJ76" s="237" t="s">
        <v>2433</v>
      </c>
      <c r="BK76" s="237" t="s">
        <v>2462</v>
      </c>
      <c r="BL76" s="237" t="s">
        <v>2462</v>
      </c>
      <c r="BM76" s="237" t="s">
        <v>2462</v>
      </c>
      <c r="BN76" s="237" t="s">
        <v>2462</v>
      </c>
      <c r="BO76" s="237" t="s">
        <v>2462</v>
      </c>
      <c r="BP76" s="237" t="s">
        <v>2433</v>
      </c>
      <c r="BQ76" s="237" t="s">
        <v>2433</v>
      </c>
      <c r="BR76" s="237" t="s">
        <v>5113</v>
      </c>
      <c r="BS76" s="237" t="s">
        <v>2454</v>
      </c>
      <c r="BT76" s="237" t="s">
        <v>2433</v>
      </c>
      <c r="BU76" s="237" t="s">
        <v>2433</v>
      </c>
      <c r="BV76" s="237" t="s">
        <v>2433</v>
      </c>
      <c r="BW76" s="237" t="s">
        <v>5114</v>
      </c>
      <c r="BX76" s="237" t="s">
        <v>2507</v>
      </c>
      <c r="BY76" s="237" t="s">
        <v>5115</v>
      </c>
      <c r="BZ76" s="237" t="s">
        <v>2462</v>
      </c>
      <c r="CA76" s="237" t="s">
        <v>2433</v>
      </c>
      <c r="CB76" s="237" t="s">
        <v>5115</v>
      </c>
      <c r="CC76" s="237" t="s">
        <v>2467</v>
      </c>
      <c r="CD76" s="237" t="s">
        <v>5116</v>
      </c>
      <c r="CE76" s="237" t="s">
        <v>5117</v>
      </c>
      <c r="CF76" s="237" t="s">
        <v>2433</v>
      </c>
      <c r="CG76" s="237" t="s">
        <v>5118</v>
      </c>
      <c r="CH76" s="237" t="s">
        <v>5119</v>
      </c>
      <c r="CI76" s="237" t="s">
        <v>5116</v>
      </c>
      <c r="CJ76" s="237" t="s">
        <v>2433</v>
      </c>
      <c r="CK76" s="237" t="s">
        <v>2433</v>
      </c>
      <c r="CL76" s="237" t="s">
        <v>2462</v>
      </c>
      <c r="CM76" s="237" t="s">
        <v>2433</v>
      </c>
      <c r="CN76" s="237" t="s">
        <v>2433</v>
      </c>
      <c r="CO76" s="237" t="s">
        <v>2433</v>
      </c>
      <c r="CP76" s="237" t="s">
        <v>2433</v>
      </c>
      <c r="CQ76" s="237" t="s">
        <v>2433</v>
      </c>
      <c r="CR76" s="237" t="s">
        <v>2462</v>
      </c>
      <c r="CS76" s="237" t="s">
        <v>2462</v>
      </c>
      <c r="CT76" s="237" t="s">
        <v>2433</v>
      </c>
      <c r="CU76" s="237" t="s">
        <v>2433</v>
      </c>
      <c r="CV76" s="237" t="s">
        <v>2433</v>
      </c>
      <c r="CW76" s="237" t="s">
        <v>2433</v>
      </c>
      <c r="CX76" s="237" t="s">
        <v>2462</v>
      </c>
      <c r="CY76" s="237" t="s">
        <v>2433</v>
      </c>
      <c r="CZ76" s="237" t="s">
        <v>2433</v>
      </c>
      <c r="DA76" s="237" t="s">
        <v>2511</v>
      </c>
      <c r="DB76" s="238">
        <v>42769.542268518519</v>
      </c>
      <c r="DC76" s="237" t="s">
        <v>2511</v>
      </c>
      <c r="DD76" s="238">
        <v>42818.559525462966</v>
      </c>
    </row>
    <row r="77" spans="1:108" ht="105" hidden="1" x14ac:dyDescent="0.25">
      <c r="A77" s="236">
        <v>78</v>
      </c>
      <c r="B77" s="237" t="s">
        <v>2432</v>
      </c>
      <c r="C77" s="236">
        <v>20</v>
      </c>
      <c r="D77" s="236" t="b">
        <v>1</v>
      </c>
      <c r="E77" s="237" t="s">
        <v>2433</v>
      </c>
      <c r="F77" s="237" t="s">
        <v>5120</v>
      </c>
      <c r="G77" s="237" t="s">
        <v>5121</v>
      </c>
      <c r="H77" s="237" t="s">
        <v>5122</v>
      </c>
      <c r="I77" s="237" t="s">
        <v>3832</v>
      </c>
      <c r="J77" s="237" t="s">
        <v>5120</v>
      </c>
      <c r="K77" s="237" t="s">
        <v>5121</v>
      </c>
      <c r="L77" s="237" t="s">
        <v>5122</v>
      </c>
      <c r="M77" s="237" t="s">
        <v>5123</v>
      </c>
      <c r="N77" s="237" t="s">
        <v>5124</v>
      </c>
      <c r="O77" s="237" t="s">
        <v>5125</v>
      </c>
      <c r="P77" s="237" t="s">
        <v>5126</v>
      </c>
      <c r="Q77" s="237" t="s">
        <v>5127</v>
      </c>
      <c r="R77" s="237" t="s">
        <v>5128</v>
      </c>
      <c r="S77" s="237" t="s">
        <v>5129</v>
      </c>
      <c r="T77" s="237" t="s">
        <v>5130</v>
      </c>
      <c r="U77" s="237" t="s">
        <v>2462</v>
      </c>
      <c r="V77" s="237" t="s">
        <v>2433</v>
      </c>
      <c r="W77" s="237" t="s">
        <v>5131</v>
      </c>
      <c r="X77" s="237" t="s">
        <v>2433</v>
      </c>
      <c r="Y77" s="237" t="s">
        <v>5132</v>
      </c>
      <c r="Z77" s="237" t="s">
        <v>2433</v>
      </c>
      <c r="AA77" s="237" t="s">
        <v>5133</v>
      </c>
      <c r="AB77" s="237" t="s">
        <v>2433</v>
      </c>
      <c r="AC77" s="237" t="s">
        <v>5134</v>
      </c>
      <c r="AD77" s="237" t="s">
        <v>2433</v>
      </c>
      <c r="AE77" s="237" t="s">
        <v>5135</v>
      </c>
      <c r="AF77" s="237" t="s">
        <v>2433</v>
      </c>
      <c r="AG77" s="237" t="s">
        <v>5136</v>
      </c>
      <c r="AH77" s="237" t="s">
        <v>2433</v>
      </c>
      <c r="AI77" s="237" t="s">
        <v>5137</v>
      </c>
      <c r="AJ77" s="237" t="s">
        <v>2433</v>
      </c>
      <c r="AK77" s="237" t="s">
        <v>5138</v>
      </c>
      <c r="AL77" s="237" t="s">
        <v>2433</v>
      </c>
      <c r="AM77" s="237" t="s">
        <v>2462</v>
      </c>
      <c r="AN77" s="237" t="s">
        <v>2433</v>
      </c>
      <c r="AO77" s="237" t="s">
        <v>5139</v>
      </c>
      <c r="AP77" s="237" t="s">
        <v>2433</v>
      </c>
      <c r="AQ77" s="237" t="s">
        <v>5140</v>
      </c>
      <c r="AR77" s="237" t="s">
        <v>2433</v>
      </c>
      <c r="AS77" s="237" t="s">
        <v>5141</v>
      </c>
      <c r="AT77" s="237" t="s">
        <v>2433</v>
      </c>
      <c r="AU77" s="237" t="s">
        <v>5142</v>
      </c>
      <c r="AV77" s="237" t="s">
        <v>2433</v>
      </c>
      <c r="AW77" s="237" t="s">
        <v>5143</v>
      </c>
      <c r="AX77" s="237" t="s">
        <v>2433</v>
      </c>
      <c r="AY77" s="237" t="s">
        <v>5144</v>
      </c>
      <c r="AZ77" s="237" t="s">
        <v>5145</v>
      </c>
      <c r="BA77" s="237" t="s">
        <v>5146</v>
      </c>
      <c r="BB77" s="237" t="s">
        <v>5147</v>
      </c>
      <c r="BC77" s="237" t="s">
        <v>5148</v>
      </c>
      <c r="BD77" s="237" t="s">
        <v>2433</v>
      </c>
      <c r="BE77" s="237" t="s">
        <v>5149</v>
      </c>
      <c r="BF77" s="237" t="s">
        <v>2433</v>
      </c>
      <c r="BG77" s="237" t="s">
        <v>2462</v>
      </c>
      <c r="BH77" s="237" t="s">
        <v>2462</v>
      </c>
      <c r="BI77" s="237" t="s">
        <v>2462</v>
      </c>
      <c r="BJ77" s="237" t="s">
        <v>2433</v>
      </c>
      <c r="BK77" s="237" t="s">
        <v>2462</v>
      </c>
      <c r="BL77" s="237" t="s">
        <v>2462</v>
      </c>
      <c r="BM77" s="237" t="s">
        <v>2462</v>
      </c>
      <c r="BN77" s="237" t="s">
        <v>2462</v>
      </c>
      <c r="BO77" s="237" t="s">
        <v>2462</v>
      </c>
      <c r="BP77" s="237" t="s">
        <v>2433</v>
      </c>
      <c r="BQ77" s="237" t="s">
        <v>2433</v>
      </c>
      <c r="BR77" s="237" t="s">
        <v>2433</v>
      </c>
      <c r="BS77" s="237" t="s">
        <v>5150</v>
      </c>
      <c r="BT77" s="237" t="s">
        <v>2433</v>
      </c>
      <c r="BU77" s="237" t="s">
        <v>2433</v>
      </c>
      <c r="BV77" s="237" t="s">
        <v>2433</v>
      </c>
      <c r="BW77" s="237" t="s">
        <v>5150</v>
      </c>
      <c r="BX77" s="237" t="s">
        <v>2507</v>
      </c>
      <c r="BY77" s="237" t="s">
        <v>5151</v>
      </c>
      <c r="BZ77" s="237" t="s">
        <v>2462</v>
      </c>
      <c r="CA77" s="237" t="s">
        <v>2433</v>
      </c>
      <c r="CB77" s="237" t="s">
        <v>5151</v>
      </c>
      <c r="CC77" s="237" t="s">
        <v>3779</v>
      </c>
      <c r="CD77" s="237" t="s">
        <v>5152</v>
      </c>
      <c r="CE77" s="237" t="s">
        <v>2433</v>
      </c>
      <c r="CF77" s="237" t="s">
        <v>2433</v>
      </c>
      <c r="CG77" s="237" t="s">
        <v>5153</v>
      </c>
      <c r="CH77" s="237" t="s">
        <v>5154</v>
      </c>
      <c r="CI77" s="237" t="s">
        <v>5153</v>
      </c>
      <c r="CJ77" s="237" t="s">
        <v>2433</v>
      </c>
      <c r="CK77" s="237" t="s">
        <v>2433</v>
      </c>
      <c r="CL77" s="237" t="s">
        <v>2462</v>
      </c>
      <c r="CM77" s="237" t="s">
        <v>2433</v>
      </c>
      <c r="CN77" s="237" t="s">
        <v>2433</v>
      </c>
      <c r="CO77" s="237" t="s">
        <v>2433</v>
      </c>
      <c r="CP77" s="237" t="s">
        <v>2433</v>
      </c>
      <c r="CQ77" s="237" t="s">
        <v>2433</v>
      </c>
      <c r="CR77" s="237" t="s">
        <v>2462</v>
      </c>
      <c r="CS77" s="237" t="s">
        <v>2462</v>
      </c>
      <c r="CT77" s="237" t="s">
        <v>2433</v>
      </c>
      <c r="CU77" s="237" t="s">
        <v>2433</v>
      </c>
      <c r="CV77" s="237" t="s">
        <v>2433</v>
      </c>
      <c r="CW77" s="237" t="s">
        <v>2433</v>
      </c>
      <c r="CX77" s="237" t="s">
        <v>2462</v>
      </c>
      <c r="CY77" s="237" t="s">
        <v>2433</v>
      </c>
      <c r="CZ77" s="237" t="s">
        <v>2433</v>
      </c>
      <c r="DA77" s="237" t="s">
        <v>2511</v>
      </c>
      <c r="DB77" s="238">
        <v>42769.642847222225</v>
      </c>
      <c r="DC77" s="237" t="s">
        <v>2511</v>
      </c>
      <c r="DD77" s="238">
        <v>42769.642847222225</v>
      </c>
    </row>
    <row r="78" spans="1:108" ht="30" hidden="1" x14ac:dyDescent="0.25">
      <c r="A78" s="236">
        <v>79</v>
      </c>
      <c r="B78" s="237" t="s">
        <v>2432</v>
      </c>
      <c r="C78" s="236">
        <v>92</v>
      </c>
      <c r="D78" s="236" t="b">
        <v>1</v>
      </c>
      <c r="E78" s="237" t="s">
        <v>2433</v>
      </c>
      <c r="F78" s="237" t="s">
        <v>5155</v>
      </c>
      <c r="G78" s="237" t="s">
        <v>2476</v>
      </c>
      <c r="H78" s="237" t="s">
        <v>5156</v>
      </c>
      <c r="I78" s="237" t="s">
        <v>5053</v>
      </c>
      <c r="J78" s="237" t="s">
        <v>5155</v>
      </c>
      <c r="K78" s="237" t="s">
        <v>2476</v>
      </c>
      <c r="L78" s="237" t="s">
        <v>5156</v>
      </c>
      <c r="M78" s="237" t="s">
        <v>5157</v>
      </c>
      <c r="N78" s="237" t="s">
        <v>5158</v>
      </c>
      <c r="O78" s="237" t="s">
        <v>5159</v>
      </c>
      <c r="P78" s="237" t="s">
        <v>2433</v>
      </c>
      <c r="Q78" s="237" t="s">
        <v>5160</v>
      </c>
      <c r="R78" s="237" t="s">
        <v>2433</v>
      </c>
      <c r="S78" s="237" t="s">
        <v>5161</v>
      </c>
      <c r="T78" s="237" t="s">
        <v>2433</v>
      </c>
      <c r="U78" s="237" t="s">
        <v>2462</v>
      </c>
      <c r="V78" s="237" t="s">
        <v>2433</v>
      </c>
      <c r="W78" s="237" t="s">
        <v>5162</v>
      </c>
      <c r="X78" s="237" t="s">
        <v>2433</v>
      </c>
      <c r="Y78" s="237" t="s">
        <v>5163</v>
      </c>
      <c r="Z78" s="237" t="s">
        <v>2433</v>
      </c>
      <c r="AA78" s="237" t="s">
        <v>5164</v>
      </c>
      <c r="AB78" s="237" t="s">
        <v>2433</v>
      </c>
      <c r="AC78" s="237" t="s">
        <v>5165</v>
      </c>
      <c r="AD78" s="237" t="s">
        <v>2433</v>
      </c>
      <c r="AE78" s="237" t="s">
        <v>5166</v>
      </c>
      <c r="AF78" s="237" t="s">
        <v>2433</v>
      </c>
      <c r="AG78" s="237" t="s">
        <v>5167</v>
      </c>
      <c r="AH78" s="237" t="s">
        <v>2433</v>
      </c>
      <c r="AI78" s="237" t="s">
        <v>5168</v>
      </c>
      <c r="AJ78" s="237" t="s">
        <v>2433</v>
      </c>
      <c r="AK78" s="237" t="s">
        <v>5169</v>
      </c>
      <c r="AL78" s="237" t="s">
        <v>2433</v>
      </c>
      <c r="AM78" s="237" t="s">
        <v>5170</v>
      </c>
      <c r="AN78" s="237" t="s">
        <v>2433</v>
      </c>
      <c r="AO78" s="237" t="s">
        <v>5171</v>
      </c>
      <c r="AP78" s="237" t="s">
        <v>2433</v>
      </c>
      <c r="AQ78" s="237" t="s">
        <v>5172</v>
      </c>
      <c r="AR78" s="237" t="s">
        <v>2433</v>
      </c>
      <c r="AS78" s="237" t="s">
        <v>5173</v>
      </c>
      <c r="AT78" s="237" t="s">
        <v>2433</v>
      </c>
      <c r="AU78" s="237" t="s">
        <v>5174</v>
      </c>
      <c r="AV78" s="237" t="s">
        <v>2433</v>
      </c>
      <c r="AW78" s="237" t="s">
        <v>5175</v>
      </c>
      <c r="AX78" s="237" t="s">
        <v>2433</v>
      </c>
      <c r="AY78" s="237" t="s">
        <v>5176</v>
      </c>
      <c r="AZ78" s="237" t="s">
        <v>5177</v>
      </c>
      <c r="BA78" s="237" t="s">
        <v>5178</v>
      </c>
      <c r="BB78" s="237" t="s">
        <v>5179</v>
      </c>
      <c r="BC78" s="237" t="s">
        <v>2462</v>
      </c>
      <c r="BD78" s="237" t="s">
        <v>2433</v>
      </c>
      <c r="BE78" s="237" t="s">
        <v>5180</v>
      </c>
      <c r="BF78" s="237" t="s">
        <v>2433</v>
      </c>
      <c r="BG78" s="237" t="s">
        <v>2462</v>
      </c>
      <c r="BH78" s="237" t="s">
        <v>2462</v>
      </c>
      <c r="BI78" s="237" t="s">
        <v>2462</v>
      </c>
      <c r="BJ78" s="237" t="s">
        <v>2433</v>
      </c>
      <c r="BK78" s="237" t="s">
        <v>2462</v>
      </c>
      <c r="BL78" s="237" t="s">
        <v>2462</v>
      </c>
      <c r="BM78" s="237" t="s">
        <v>2462</v>
      </c>
      <c r="BN78" s="237" t="s">
        <v>2462</v>
      </c>
      <c r="BO78" s="237" t="s">
        <v>2462</v>
      </c>
      <c r="BP78" s="237" t="s">
        <v>2462</v>
      </c>
      <c r="BQ78" s="237" t="s">
        <v>2462</v>
      </c>
      <c r="BR78" s="237" t="s">
        <v>5181</v>
      </c>
      <c r="BS78" s="237" t="s">
        <v>2433</v>
      </c>
      <c r="BT78" s="237" t="s">
        <v>2433</v>
      </c>
      <c r="BU78" s="237" t="s">
        <v>2433</v>
      </c>
      <c r="BV78" s="237" t="s">
        <v>2433</v>
      </c>
      <c r="BW78" s="237" t="s">
        <v>5181</v>
      </c>
      <c r="BX78" s="237" t="s">
        <v>2462</v>
      </c>
      <c r="BY78" s="237" t="s">
        <v>2433</v>
      </c>
      <c r="BZ78" s="237" t="s">
        <v>2462</v>
      </c>
      <c r="CA78" s="237" t="s">
        <v>2433</v>
      </c>
      <c r="CB78" s="237" t="s">
        <v>2462</v>
      </c>
      <c r="CC78" s="237" t="s">
        <v>2462</v>
      </c>
      <c r="CD78" s="237" t="s">
        <v>2433</v>
      </c>
      <c r="CE78" s="237" t="s">
        <v>2433</v>
      </c>
      <c r="CF78" s="237" t="s">
        <v>2433</v>
      </c>
      <c r="CG78" s="237" t="s">
        <v>2433</v>
      </c>
      <c r="CH78" s="237" t="s">
        <v>2433</v>
      </c>
      <c r="CI78" s="237" t="s">
        <v>2462</v>
      </c>
      <c r="CJ78" s="237" t="s">
        <v>2433</v>
      </c>
      <c r="CK78" s="237" t="s">
        <v>2433</v>
      </c>
      <c r="CL78" s="237" t="s">
        <v>2462</v>
      </c>
      <c r="CM78" s="237" t="s">
        <v>2433</v>
      </c>
      <c r="CN78" s="237" t="s">
        <v>2433</v>
      </c>
      <c r="CO78" s="237" t="s">
        <v>2433</v>
      </c>
      <c r="CP78" s="237" t="s">
        <v>2433</v>
      </c>
      <c r="CQ78" s="237" t="s">
        <v>2433</v>
      </c>
      <c r="CR78" s="237" t="s">
        <v>2462</v>
      </c>
      <c r="CS78" s="237" t="s">
        <v>2462</v>
      </c>
      <c r="CT78" s="237" t="s">
        <v>2433</v>
      </c>
      <c r="CU78" s="237" t="s">
        <v>2433</v>
      </c>
      <c r="CV78" s="237" t="s">
        <v>2433</v>
      </c>
      <c r="CW78" s="237" t="s">
        <v>2433</v>
      </c>
      <c r="CX78" s="237" t="s">
        <v>2462</v>
      </c>
      <c r="CY78" s="237" t="s">
        <v>2433</v>
      </c>
      <c r="CZ78" s="237" t="s">
        <v>2433</v>
      </c>
      <c r="DA78" s="237" t="s">
        <v>2511</v>
      </c>
      <c r="DB78" s="238">
        <v>42769.65289351852</v>
      </c>
      <c r="DC78" s="237" t="s">
        <v>2511</v>
      </c>
      <c r="DD78" s="238">
        <v>42769.65289351852</v>
      </c>
    </row>
    <row r="79" spans="1:108" ht="45" hidden="1" x14ac:dyDescent="0.25">
      <c r="A79" s="236">
        <v>80</v>
      </c>
      <c r="B79" s="237" t="s">
        <v>2432</v>
      </c>
      <c r="C79" s="236">
        <v>57</v>
      </c>
      <c r="D79" s="236" t="b">
        <v>1</v>
      </c>
      <c r="E79" s="237" t="s">
        <v>2433</v>
      </c>
      <c r="F79" s="237" t="s">
        <v>5182</v>
      </c>
      <c r="G79" s="237" t="s">
        <v>5183</v>
      </c>
      <c r="H79" s="237" t="s">
        <v>5184</v>
      </c>
      <c r="I79" s="237" t="s">
        <v>5185</v>
      </c>
      <c r="J79" s="237" t="s">
        <v>5182</v>
      </c>
      <c r="K79" s="237" t="s">
        <v>5183</v>
      </c>
      <c r="L79" s="237" t="s">
        <v>5186</v>
      </c>
      <c r="M79" s="237" t="s">
        <v>5187</v>
      </c>
      <c r="N79" s="237" t="s">
        <v>5188</v>
      </c>
      <c r="O79" s="237" t="s">
        <v>5189</v>
      </c>
      <c r="P79" s="237" t="s">
        <v>2433</v>
      </c>
      <c r="Q79" s="237" t="s">
        <v>5190</v>
      </c>
      <c r="R79" s="237" t="s">
        <v>2433</v>
      </c>
      <c r="S79" s="237" t="s">
        <v>2462</v>
      </c>
      <c r="T79" s="237" t="s">
        <v>5191</v>
      </c>
      <c r="U79" s="237" t="s">
        <v>2462</v>
      </c>
      <c r="V79" s="237" t="s">
        <v>2433</v>
      </c>
      <c r="W79" s="237" t="s">
        <v>5192</v>
      </c>
      <c r="X79" s="237" t="s">
        <v>2433</v>
      </c>
      <c r="Y79" s="237" t="s">
        <v>5193</v>
      </c>
      <c r="Z79" s="237" t="s">
        <v>2433</v>
      </c>
      <c r="AA79" s="237" t="s">
        <v>5194</v>
      </c>
      <c r="AB79" s="237" t="s">
        <v>2433</v>
      </c>
      <c r="AC79" s="237" t="s">
        <v>5195</v>
      </c>
      <c r="AD79" s="237" t="s">
        <v>2433</v>
      </c>
      <c r="AE79" s="237" t="s">
        <v>5196</v>
      </c>
      <c r="AF79" s="237" t="s">
        <v>2433</v>
      </c>
      <c r="AG79" s="237" t="s">
        <v>5197</v>
      </c>
      <c r="AH79" s="237" t="s">
        <v>2433</v>
      </c>
      <c r="AI79" s="237" t="s">
        <v>5198</v>
      </c>
      <c r="AJ79" s="237" t="s">
        <v>2433</v>
      </c>
      <c r="AK79" s="237" t="s">
        <v>5199</v>
      </c>
      <c r="AL79" s="237" t="s">
        <v>2433</v>
      </c>
      <c r="AM79" s="237" t="s">
        <v>5200</v>
      </c>
      <c r="AN79" s="237" t="s">
        <v>2433</v>
      </c>
      <c r="AO79" s="237" t="s">
        <v>5201</v>
      </c>
      <c r="AP79" s="237" t="s">
        <v>2433</v>
      </c>
      <c r="AQ79" s="237" t="s">
        <v>5202</v>
      </c>
      <c r="AR79" s="237" t="s">
        <v>2433</v>
      </c>
      <c r="AS79" s="237" t="s">
        <v>5203</v>
      </c>
      <c r="AT79" s="237" t="s">
        <v>2433</v>
      </c>
      <c r="AU79" s="237" t="s">
        <v>5204</v>
      </c>
      <c r="AV79" s="237" t="s">
        <v>2433</v>
      </c>
      <c r="AW79" s="237" t="s">
        <v>5205</v>
      </c>
      <c r="AX79" s="237" t="s">
        <v>2433</v>
      </c>
      <c r="AY79" s="237" t="s">
        <v>5206</v>
      </c>
      <c r="AZ79" s="237" t="s">
        <v>5207</v>
      </c>
      <c r="BA79" s="237" t="s">
        <v>5208</v>
      </c>
      <c r="BB79" s="237" t="s">
        <v>5209</v>
      </c>
      <c r="BC79" s="237" t="s">
        <v>2462</v>
      </c>
      <c r="BD79" s="237" t="s">
        <v>70</v>
      </c>
      <c r="BE79" s="237" t="s">
        <v>5210</v>
      </c>
      <c r="BF79" s="237" t="s">
        <v>2433</v>
      </c>
      <c r="BG79" s="237" t="s">
        <v>2462</v>
      </c>
      <c r="BH79" s="237" t="s">
        <v>2462</v>
      </c>
      <c r="BI79" s="237" t="s">
        <v>2462</v>
      </c>
      <c r="BJ79" s="237" t="s">
        <v>2433</v>
      </c>
      <c r="BK79" s="237" t="s">
        <v>2462</v>
      </c>
      <c r="BL79" s="237" t="s">
        <v>2462</v>
      </c>
      <c r="BM79" s="237" t="s">
        <v>2462</v>
      </c>
      <c r="BN79" s="237" t="s">
        <v>2462</v>
      </c>
      <c r="BO79" s="237" t="s">
        <v>2462</v>
      </c>
      <c r="BP79" s="237" t="s">
        <v>2433</v>
      </c>
      <c r="BQ79" s="237" t="s">
        <v>2433</v>
      </c>
      <c r="BR79" s="237" t="s">
        <v>2462</v>
      </c>
      <c r="BS79" s="237" t="s">
        <v>5211</v>
      </c>
      <c r="BT79" s="237" t="s">
        <v>2462</v>
      </c>
      <c r="BU79" s="237" t="s">
        <v>2462</v>
      </c>
      <c r="BV79" s="237" t="s">
        <v>2433</v>
      </c>
      <c r="BW79" s="237" t="s">
        <v>5211</v>
      </c>
      <c r="BX79" s="237" t="s">
        <v>2507</v>
      </c>
      <c r="BY79" s="237" t="s">
        <v>5212</v>
      </c>
      <c r="BZ79" s="237" t="s">
        <v>2462</v>
      </c>
      <c r="CA79" s="237" t="s">
        <v>2433</v>
      </c>
      <c r="CB79" s="237" t="s">
        <v>5212</v>
      </c>
      <c r="CC79" s="237" t="s">
        <v>2892</v>
      </c>
      <c r="CD79" s="237" t="s">
        <v>5213</v>
      </c>
      <c r="CE79" s="237" t="s">
        <v>5214</v>
      </c>
      <c r="CF79" s="237" t="s">
        <v>2462</v>
      </c>
      <c r="CG79" s="237" t="s">
        <v>5215</v>
      </c>
      <c r="CH79" s="237" t="s">
        <v>5216</v>
      </c>
      <c r="CI79" s="237" t="s">
        <v>5213</v>
      </c>
      <c r="CJ79" s="237" t="s">
        <v>2433</v>
      </c>
      <c r="CK79" s="237" t="s">
        <v>2433</v>
      </c>
      <c r="CL79" s="237" t="s">
        <v>2462</v>
      </c>
      <c r="CM79" s="237" t="s">
        <v>2433</v>
      </c>
      <c r="CN79" s="237" t="s">
        <v>2433</v>
      </c>
      <c r="CO79" s="237" t="s">
        <v>2433</v>
      </c>
      <c r="CP79" s="237" t="s">
        <v>2433</v>
      </c>
      <c r="CQ79" s="237" t="s">
        <v>2433</v>
      </c>
      <c r="CR79" s="237" t="s">
        <v>2462</v>
      </c>
      <c r="CS79" s="237" t="s">
        <v>2462</v>
      </c>
      <c r="CT79" s="237" t="s">
        <v>2433</v>
      </c>
      <c r="CU79" s="237" t="s">
        <v>2433</v>
      </c>
      <c r="CV79" s="237" t="s">
        <v>2433</v>
      </c>
      <c r="CW79" s="237" t="s">
        <v>2433</v>
      </c>
      <c r="CX79" s="237" t="s">
        <v>2462</v>
      </c>
      <c r="CY79" s="237" t="s">
        <v>2433</v>
      </c>
      <c r="CZ79" s="237" t="s">
        <v>5217</v>
      </c>
      <c r="DA79" s="237" t="s">
        <v>2511</v>
      </c>
      <c r="DB79" s="238">
        <v>42773.616053240738</v>
      </c>
      <c r="DC79" s="237" t="s">
        <v>2511</v>
      </c>
      <c r="DD79" s="238">
        <v>42773.618055555555</v>
      </c>
    </row>
    <row r="80" spans="1:108" ht="75" hidden="1" x14ac:dyDescent="0.25">
      <c r="A80" s="236">
        <v>81</v>
      </c>
      <c r="B80" s="237" t="s">
        <v>2432</v>
      </c>
      <c r="C80" s="236">
        <v>64</v>
      </c>
      <c r="D80" s="236" t="b">
        <v>1</v>
      </c>
      <c r="E80" s="237" t="s">
        <v>2710</v>
      </c>
      <c r="F80" s="237" t="s">
        <v>5218</v>
      </c>
      <c r="G80" s="237" t="s">
        <v>2476</v>
      </c>
      <c r="H80" s="237" t="s">
        <v>5219</v>
      </c>
      <c r="I80" s="237" t="s">
        <v>5053</v>
      </c>
      <c r="J80" s="237" t="s">
        <v>5218</v>
      </c>
      <c r="K80" s="237" t="s">
        <v>2476</v>
      </c>
      <c r="L80" s="237" t="s">
        <v>5219</v>
      </c>
      <c r="M80" s="237" t="s">
        <v>5220</v>
      </c>
      <c r="N80" s="237" t="s">
        <v>5221</v>
      </c>
      <c r="O80" s="237" t="s">
        <v>5222</v>
      </c>
      <c r="P80" s="237" t="s">
        <v>2433</v>
      </c>
      <c r="Q80" s="237" t="s">
        <v>5223</v>
      </c>
      <c r="R80" s="237" t="s">
        <v>5224</v>
      </c>
      <c r="S80" s="237" t="s">
        <v>5225</v>
      </c>
      <c r="T80" s="237" t="s">
        <v>2433</v>
      </c>
      <c r="U80" s="237" t="s">
        <v>5226</v>
      </c>
      <c r="V80" s="237" t="s">
        <v>2433</v>
      </c>
      <c r="W80" s="237" t="s">
        <v>5227</v>
      </c>
      <c r="X80" s="237" t="s">
        <v>2433</v>
      </c>
      <c r="Y80" s="237" t="s">
        <v>5228</v>
      </c>
      <c r="Z80" s="237" t="s">
        <v>2433</v>
      </c>
      <c r="AA80" s="237" t="s">
        <v>5229</v>
      </c>
      <c r="AB80" s="237" t="s">
        <v>2433</v>
      </c>
      <c r="AC80" s="237" t="s">
        <v>5230</v>
      </c>
      <c r="AD80" s="237" t="s">
        <v>2433</v>
      </c>
      <c r="AE80" s="237" t="s">
        <v>5231</v>
      </c>
      <c r="AF80" s="237" t="s">
        <v>2433</v>
      </c>
      <c r="AG80" s="237" t="s">
        <v>5232</v>
      </c>
      <c r="AH80" s="237" t="s">
        <v>2433</v>
      </c>
      <c r="AI80" s="237" t="s">
        <v>5233</v>
      </c>
      <c r="AJ80" s="237" t="s">
        <v>2433</v>
      </c>
      <c r="AK80" s="237" t="s">
        <v>5234</v>
      </c>
      <c r="AL80" s="237" t="s">
        <v>2433</v>
      </c>
      <c r="AM80" s="237" t="s">
        <v>5235</v>
      </c>
      <c r="AN80" s="237" t="s">
        <v>2433</v>
      </c>
      <c r="AO80" s="237" t="s">
        <v>5236</v>
      </c>
      <c r="AP80" s="237" t="s">
        <v>2433</v>
      </c>
      <c r="AQ80" s="237" t="s">
        <v>5237</v>
      </c>
      <c r="AR80" s="237" t="s">
        <v>2433</v>
      </c>
      <c r="AS80" s="237" t="s">
        <v>5238</v>
      </c>
      <c r="AT80" s="237" t="s">
        <v>2433</v>
      </c>
      <c r="AU80" s="237" t="s">
        <v>5239</v>
      </c>
      <c r="AV80" s="237" t="s">
        <v>2433</v>
      </c>
      <c r="AW80" s="237" t="s">
        <v>5240</v>
      </c>
      <c r="AX80" s="237" t="s">
        <v>2433</v>
      </c>
      <c r="AY80" s="237" t="s">
        <v>3153</v>
      </c>
      <c r="AZ80" s="237" t="s">
        <v>5241</v>
      </c>
      <c r="BA80" s="237" t="s">
        <v>5242</v>
      </c>
      <c r="BB80" s="237" t="s">
        <v>5243</v>
      </c>
      <c r="BC80" s="237" t="s">
        <v>5244</v>
      </c>
      <c r="BD80" s="237" t="s">
        <v>2433</v>
      </c>
      <c r="BE80" s="237" t="s">
        <v>5245</v>
      </c>
      <c r="BF80" s="237" t="s">
        <v>2433</v>
      </c>
      <c r="BG80" s="237" t="s">
        <v>2462</v>
      </c>
      <c r="BH80" s="237" t="s">
        <v>2462</v>
      </c>
      <c r="BI80" s="237" t="s">
        <v>2462</v>
      </c>
      <c r="BJ80" s="237" t="s">
        <v>2433</v>
      </c>
      <c r="BK80" s="237" t="s">
        <v>2462</v>
      </c>
      <c r="BL80" s="237" t="s">
        <v>2462</v>
      </c>
      <c r="BM80" s="237" t="s">
        <v>2462</v>
      </c>
      <c r="BN80" s="237" t="s">
        <v>2462</v>
      </c>
      <c r="BO80" s="237" t="s">
        <v>2462</v>
      </c>
      <c r="BP80" s="237" t="s">
        <v>2433</v>
      </c>
      <c r="BQ80" s="237" t="s">
        <v>2433</v>
      </c>
      <c r="BR80" s="237" t="s">
        <v>5246</v>
      </c>
      <c r="BS80" s="237" t="s">
        <v>5247</v>
      </c>
      <c r="BT80" s="237" t="s">
        <v>2433</v>
      </c>
      <c r="BU80" s="237" t="s">
        <v>2433</v>
      </c>
      <c r="BV80" s="237" t="s">
        <v>2433</v>
      </c>
      <c r="BW80" s="237" t="s">
        <v>5248</v>
      </c>
      <c r="BX80" s="237" t="s">
        <v>2462</v>
      </c>
      <c r="BY80" s="237" t="s">
        <v>2433</v>
      </c>
      <c r="BZ80" s="237" t="s">
        <v>2462</v>
      </c>
      <c r="CA80" s="237" t="s">
        <v>2433</v>
      </c>
      <c r="CB80" s="237" t="s">
        <v>2462</v>
      </c>
      <c r="CC80" s="237" t="s">
        <v>2462</v>
      </c>
      <c r="CD80" s="237" t="s">
        <v>2433</v>
      </c>
      <c r="CE80" s="237" t="s">
        <v>2433</v>
      </c>
      <c r="CF80" s="237" t="s">
        <v>2433</v>
      </c>
      <c r="CG80" s="237" t="s">
        <v>2433</v>
      </c>
      <c r="CH80" s="237" t="s">
        <v>2433</v>
      </c>
      <c r="CI80" s="237" t="s">
        <v>2462</v>
      </c>
      <c r="CJ80" s="237" t="s">
        <v>2433</v>
      </c>
      <c r="CK80" s="237" t="s">
        <v>2433</v>
      </c>
      <c r="CL80" s="237" t="s">
        <v>2462</v>
      </c>
      <c r="CM80" s="237" t="s">
        <v>2433</v>
      </c>
      <c r="CN80" s="237" t="s">
        <v>2433</v>
      </c>
      <c r="CO80" s="237" t="s">
        <v>2433</v>
      </c>
      <c r="CP80" s="237" t="s">
        <v>2433</v>
      </c>
      <c r="CQ80" s="237" t="s">
        <v>2433</v>
      </c>
      <c r="CR80" s="237" t="s">
        <v>2462</v>
      </c>
      <c r="CS80" s="237" t="s">
        <v>2462</v>
      </c>
      <c r="CT80" s="237" t="s">
        <v>2433</v>
      </c>
      <c r="CU80" s="237" t="s">
        <v>2433</v>
      </c>
      <c r="CV80" s="237" t="s">
        <v>2433</v>
      </c>
      <c r="CW80" s="237" t="s">
        <v>2433</v>
      </c>
      <c r="CX80" s="237" t="s">
        <v>2462</v>
      </c>
      <c r="CY80" s="237" t="s">
        <v>2433</v>
      </c>
      <c r="CZ80" s="237" t="s">
        <v>2433</v>
      </c>
      <c r="DA80" s="237" t="s">
        <v>2511</v>
      </c>
      <c r="DB80" s="238">
        <v>42773.633275462962</v>
      </c>
      <c r="DC80" s="237" t="s">
        <v>2511</v>
      </c>
      <c r="DD80" s="238">
        <v>42773.633275462962</v>
      </c>
    </row>
    <row r="81" spans="1:108" ht="45" hidden="1" x14ac:dyDescent="0.25">
      <c r="A81" s="236">
        <v>82</v>
      </c>
      <c r="B81" s="237" t="s">
        <v>2432</v>
      </c>
      <c r="C81" s="236">
        <v>22</v>
      </c>
      <c r="D81" s="236" t="b">
        <v>1</v>
      </c>
      <c r="E81" s="237" t="s">
        <v>2433</v>
      </c>
      <c r="F81" s="237" t="s">
        <v>5249</v>
      </c>
      <c r="G81" s="237" t="s">
        <v>3458</v>
      </c>
      <c r="H81" s="237" t="s">
        <v>5250</v>
      </c>
      <c r="I81" s="237" t="s">
        <v>4323</v>
      </c>
      <c r="J81" s="237" t="s">
        <v>5251</v>
      </c>
      <c r="K81" s="237" t="s">
        <v>4019</v>
      </c>
      <c r="L81" s="237" t="s">
        <v>5252</v>
      </c>
      <c r="M81" s="237" t="s">
        <v>5253</v>
      </c>
      <c r="N81" s="237" t="s">
        <v>5254</v>
      </c>
      <c r="O81" s="237" t="s">
        <v>5255</v>
      </c>
      <c r="P81" s="237" t="s">
        <v>2433</v>
      </c>
      <c r="Q81" s="237" t="s">
        <v>5256</v>
      </c>
      <c r="R81" s="237" t="s">
        <v>2433</v>
      </c>
      <c r="S81" s="237" t="s">
        <v>5257</v>
      </c>
      <c r="T81" s="237" t="s">
        <v>2433</v>
      </c>
      <c r="U81" s="237" t="s">
        <v>2462</v>
      </c>
      <c r="V81" s="237" t="s">
        <v>2433</v>
      </c>
      <c r="W81" s="237" t="s">
        <v>5258</v>
      </c>
      <c r="X81" s="237" t="s">
        <v>2433</v>
      </c>
      <c r="Y81" s="237" t="s">
        <v>5259</v>
      </c>
      <c r="Z81" s="237" t="s">
        <v>2433</v>
      </c>
      <c r="AA81" s="237" t="s">
        <v>5260</v>
      </c>
      <c r="AB81" s="237" t="s">
        <v>2433</v>
      </c>
      <c r="AC81" s="237" t="s">
        <v>5261</v>
      </c>
      <c r="AD81" s="237" t="s">
        <v>2433</v>
      </c>
      <c r="AE81" s="237" t="s">
        <v>5262</v>
      </c>
      <c r="AF81" s="237" t="s">
        <v>2433</v>
      </c>
      <c r="AG81" s="237" t="s">
        <v>5263</v>
      </c>
      <c r="AH81" s="237" t="s">
        <v>2433</v>
      </c>
      <c r="AI81" s="237" t="s">
        <v>5264</v>
      </c>
      <c r="AJ81" s="237" t="s">
        <v>2433</v>
      </c>
      <c r="AK81" s="237" t="s">
        <v>5265</v>
      </c>
      <c r="AL81" s="237" t="s">
        <v>2433</v>
      </c>
      <c r="AM81" s="237" t="s">
        <v>5266</v>
      </c>
      <c r="AN81" s="237" t="s">
        <v>2433</v>
      </c>
      <c r="AO81" s="237" t="s">
        <v>5267</v>
      </c>
      <c r="AP81" s="237" t="s">
        <v>2433</v>
      </c>
      <c r="AQ81" s="237" t="s">
        <v>5268</v>
      </c>
      <c r="AR81" s="237" t="s">
        <v>2433</v>
      </c>
      <c r="AS81" s="237" t="s">
        <v>5269</v>
      </c>
      <c r="AT81" s="237" t="s">
        <v>2433</v>
      </c>
      <c r="AU81" s="237" t="s">
        <v>5270</v>
      </c>
      <c r="AV81" s="237" t="s">
        <v>2433</v>
      </c>
      <c r="AW81" s="237" t="s">
        <v>5271</v>
      </c>
      <c r="AX81" s="237" t="s">
        <v>2433</v>
      </c>
      <c r="AY81" s="237" t="s">
        <v>5272</v>
      </c>
      <c r="AZ81" s="237" t="s">
        <v>5273</v>
      </c>
      <c r="BA81" s="237" t="s">
        <v>5274</v>
      </c>
      <c r="BB81" s="237" t="s">
        <v>5275</v>
      </c>
      <c r="BC81" s="237" t="s">
        <v>2462</v>
      </c>
      <c r="BD81" s="237" t="s">
        <v>70</v>
      </c>
      <c r="BE81" s="237" t="s">
        <v>5276</v>
      </c>
      <c r="BF81" s="237" t="s">
        <v>2433</v>
      </c>
      <c r="BG81" s="237" t="s">
        <v>2462</v>
      </c>
      <c r="BH81" s="237" t="s">
        <v>2462</v>
      </c>
      <c r="BI81" s="237" t="s">
        <v>2462</v>
      </c>
      <c r="BJ81" s="237" t="s">
        <v>2433</v>
      </c>
      <c r="BK81" s="237" t="s">
        <v>2462</v>
      </c>
      <c r="BL81" s="237" t="s">
        <v>2462</v>
      </c>
      <c r="BM81" s="237" t="s">
        <v>2462</v>
      </c>
      <c r="BN81" s="237" t="s">
        <v>2462</v>
      </c>
      <c r="BO81" s="237" t="s">
        <v>2462</v>
      </c>
      <c r="BP81" s="237" t="s">
        <v>2462</v>
      </c>
      <c r="BQ81" s="237" t="s">
        <v>2462</v>
      </c>
      <c r="BR81" s="237" t="s">
        <v>5277</v>
      </c>
      <c r="BS81" s="237" t="s">
        <v>2462</v>
      </c>
      <c r="BT81" s="237" t="s">
        <v>2462</v>
      </c>
      <c r="BU81" s="237" t="s">
        <v>2462</v>
      </c>
      <c r="BV81" s="237" t="s">
        <v>2433</v>
      </c>
      <c r="BW81" s="237" t="s">
        <v>5277</v>
      </c>
      <c r="BX81" s="237" t="s">
        <v>2507</v>
      </c>
      <c r="BY81" s="237" t="s">
        <v>5278</v>
      </c>
      <c r="BZ81" s="237" t="s">
        <v>2462</v>
      </c>
      <c r="CA81" s="237" t="s">
        <v>2462</v>
      </c>
      <c r="CB81" s="237" t="s">
        <v>5278</v>
      </c>
      <c r="CC81" s="237" t="s">
        <v>2467</v>
      </c>
      <c r="CD81" s="237" t="s">
        <v>5279</v>
      </c>
      <c r="CE81" s="237" t="s">
        <v>5280</v>
      </c>
      <c r="CF81" s="237" t="s">
        <v>5281</v>
      </c>
      <c r="CG81" s="237" t="s">
        <v>5282</v>
      </c>
      <c r="CH81" s="237" t="s">
        <v>4758</v>
      </c>
      <c r="CI81" s="237" t="s">
        <v>5279</v>
      </c>
      <c r="CJ81" s="237" t="s">
        <v>2433</v>
      </c>
      <c r="CK81" s="237" t="s">
        <v>2433</v>
      </c>
      <c r="CL81" s="237" t="s">
        <v>2462</v>
      </c>
      <c r="CM81" s="237" t="s">
        <v>2462</v>
      </c>
      <c r="CN81" s="237" t="s">
        <v>2462</v>
      </c>
      <c r="CO81" s="237" t="s">
        <v>2462</v>
      </c>
      <c r="CP81" s="237" t="s">
        <v>2462</v>
      </c>
      <c r="CQ81" s="237" t="s">
        <v>2433</v>
      </c>
      <c r="CR81" s="237" t="s">
        <v>2462</v>
      </c>
      <c r="CS81" s="237" t="s">
        <v>2462</v>
      </c>
      <c r="CT81" s="237" t="s">
        <v>2433</v>
      </c>
      <c r="CU81" s="237" t="s">
        <v>2462</v>
      </c>
      <c r="CV81" s="237" t="s">
        <v>2462</v>
      </c>
      <c r="CW81" s="237" t="s">
        <v>2462</v>
      </c>
      <c r="CX81" s="237" t="s">
        <v>2462</v>
      </c>
      <c r="CY81" s="237" t="s">
        <v>2433</v>
      </c>
      <c r="CZ81" s="237" t="s">
        <v>5283</v>
      </c>
      <c r="DA81" s="237" t="s">
        <v>2511</v>
      </c>
      <c r="DB81" s="238">
        <v>42773.64303240741</v>
      </c>
      <c r="DC81" s="237" t="s">
        <v>2775</v>
      </c>
      <c r="DD81" s="238">
        <v>42865.463425925926</v>
      </c>
    </row>
    <row r="82" spans="1:108" ht="30" hidden="1" x14ac:dyDescent="0.25">
      <c r="A82" s="236">
        <v>88</v>
      </c>
      <c r="B82" s="237" t="s">
        <v>2432</v>
      </c>
      <c r="C82" s="236">
        <v>36</v>
      </c>
      <c r="D82" s="236" t="b">
        <v>1</v>
      </c>
      <c r="E82" s="237" t="s">
        <v>2433</v>
      </c>
      <c r="F82" s="237" t="s">
        <v>5284</v>
      </c>
      <c r="G82" s="237" t="s">
        <v>2743</v>
      </c>
      <c r="H82" s="237" t="s">
        <v>5285</v>
      </c>
      <c r="I82" s="237" t="s">
        <v>3088</v>
      </c>
      <c r="J82" s="237" t="s">
        <v>5284</v>
      </c>
      <c r="K82" s="237" t="s">
        <v>2743</v>
      </c>
      <c r="L82" s="237" t="s">
        <v>5285</v>
      </c>
      <c r="M82" s="237" t="s">
        <v>5286</v>
      </c>
      <c r="N82" s="237" t="s">
        <v>5287</v>
      </c>
      <c r="O82" s="237" t="s">
        <v>5288</v>
      </c>
      <c r="P82" s="237" t="s">
        <v>2433</v>
      </c>
      <c r="Q82" s="237" t="s">
        <v>5289</v>
      </c>
      <c r="R82" s="237" t="s">
        <v>2433</v>
      </c>
      <c r="S82" s="237" t="s">
        <v>5290</v>
      </c>
      <c r="T82" s="237" t="s">
        <v>2433</v>
      </c>
      <c r="U82" s="237" t="s">
        <v>5291</v>
      </c>
      <c r="V82" s="237" t="s">
        <v>2433</v>
      </c>
      <c r="W82" s="237" t="s">
        <v>5292</v>
      </c>
      <c r="X82" s="237" t="s">
        <v>2433</v>
      </c>
      <c r="Y82" s="237" t="s">
        <v>5293</v>
      </c>
      <c r="Z82" s="237" t="s">
        <v>2433</v>
      </c>
      <c r="AA82" s="237" t="s">
        <v>5294</v>
      </c>
      <c r="AB82" s="237" t="s">
        <v>2433</v>
      </c>
      <c r="AC82" s="237" t="s">
        <v>5295</v>
      </c>
      <c r="AD82" s="237" t="s">
        <v>2433</v>
      </c>
      <c r="AE82" s="237" t="s">
        <v>5296</v>
      </c>
      <c r="AF82" s="237" t="s">
        <v>2433</v>
      </c>
      <c r="AG82" s="237" t="s">
        <v>5297</v>
      </c>
      <c r="AH82" s="237" t="s">
        <v>2433</v>
      </c>
      <c r="AI82" s="237" t="s">
        <v>5298</v>
      </c>
      <c r="AJ82" s="237" t="s">
        <v>2433</v>
      </c>
      <c r="AK82" s="237" t="s">
        <v>5299</v>
      </c>
      <c r="AL82" s="237" t="s">
        <v>2433</v>
      </c>
      <c r="AM82" s="237" t="s">
        <v>5300</v>
      </c>
      <c r="AN82" s="237" t="s">
        <v>2433</v>
      </c>
      <c r="AO82" s="237" t="s">
        <v>5301</v>
      </c>
      <c r="AP82" s="237" t="s">
        <v>2433</v>
      </c>
      <c r="AQ82" s="237" t="s">
        <v>5302</v>
      </c>
      <c r="AR82" s="237" t="s">
        <v>2433</v>
      </c>
      <c r="AS82" s="237" t="s">
        <v>5303</v>
      </c>
      <c r="AT82" s="237" t="s">
        <v>2433</v>
      </c>
      <c r="AU82" s="237" t="s">
        <v>5304</v>
      </c>
      <c r="AV82" s="237" t="s">
        <v>2433</v>
      </c>
      <c r="AW82" s="237" t="s">
        <v>5305</v>
      </c>
      <c r="AX82" s="237" t="s">
        <v>2433</v>
      </c>
      <c r="AY82" s="237" t="s">
        <v>5306</v>
      </c>
      <c r="AZ82" s="237" t="s">
        <v>5307</v>
      </c>
      <c r="BA82" s="237" t="s">
        <v>5308</v>
      </c>
      <c r="BB82" s="237" t="s">
        <v>5309</v>
      </c>
      <c r="BC82" s="237" t="s">
        <v>2462</v>
      </c>
      <c r="BD82" s="237" t="s">
        <v>70</v>
      </c>
      <c r="BE82" s="237" t="s">
        <v>5310</v>
      </c>
      <c r="BF82" s="237" t="s">
        <v>2433</v>
      </c>
      <c r="BG82" s="237" t="s">
        <v>2462</v>
      </c>
      <c r="BH82" s="237" t="s">
        <v>2462</v>
      </c>
      <c r="BI82" s="237" t="s">
        <v>2462</v>
      </c>
      <c r="BJ82" s="237" t="s">
        <v>2433</v>
      </c>
      <c r="BK82" s="237" t="s">
        <v>2462</v>
      </c>
      <c r="BL82" s="237" t="s">
        <v>2462</v>
      </c>
      <c r="BM82" s="237" t="s">
        <v>2462</v>
      </c>
      <c r="BN82" s="237" t="s">
        <v>2462</v>
      </c>
      <c r="BO82" s="237" t="s">
        <v>2462</v>
      </c>
      <c r="BP82" s="237" t="s">
        <v>2433</v>
      </c>
      <c r="BQ82" s="237" t="s">
        <v>2433</v>
      </c>
      <c r="BR82" s="237" t="s">
        <v>5311</v>
      </c>
      <c r="BS82" s="237" t="s">
        <v>5312</v>
      </c>
      <c r="BT82" s="237" t="s">
        <v>5313</v>
      </c>
      <c r="BU82" s="237" t="s">
        <v>2433</v>
      </c>
      <c r="BV82" s="237" t="s">
        <v>2433</v>
      </c>
      <c r="BW82" s="237" t="s">
        <v>5314</v>
      </c>
      <c r="BX82" s="237" t="s">
        <v>2507</v>
      </c>
      <c r="BY82" s="237" t="s">
        <v>5315</v>
      </c>
      <c r="BZ82" s="237" t="s">
        <v>2702</v>
      </c>
      <c r="CA82" s="237" t="s">
        <v>5316</v>
      </c>
      <c r="CB82" s="237" t="s">
        <v>5317</v>
      </c>
      <c r="CC82" s="237" t="s">
        <v>2467</v>
      </c>
      <c r="CD82" s="237" t="s">
        <v>5318</v>
      </c>
      <c r="CE82" s="237" t="s">
        <v>5319</v>
      </c>
      <c r="CF82" s="237" t="s">
        <v>2433</v>
      </c>
      <c r="CG82" s="237" t="s">
        <v>5320</v>
      </c>
      <c r="CH82" s="237" t="s">
        <v>2433</v>
      </c>
      <c r="CI82" s="237" t="s">
        <v>5318</v>
      </c>
      <c r="CJ82" s="237" t="s">
        <v>2433</v>
      </c>
      <c r="CK82" s="237" t="s">
        <v>2433</v>
      </c>
      <c r="CL82" s="237" t="s">
        <v>2462</v>
      </c>
      <c r="CM82" s="237" t="s">
        <v>2433</v>
      </c>
      <c r="CN82" s="237" t="s">
        <v>2433</v>
      </c>
      <c r="CO82" s="237" t="s">
        <v>2433</v>
      </c>
      <c r="CP82" s="237" t="s">
        <v>2433</v>
      </c>
      <c r="CQ82" s="237" t="s">
        <v>2433</v>
      </c>
      <c r="CR82" s="237" t="s">
        <v>2462</v>
      </c>
      <c r="CS82" s="237" t="s">
        <v>2462</v>
      </c>
      <c r="CT82" s="237" t="s">
        <v>2433</v>
      </c>
      <c r="CU82" s="237" t="s">
        <v>2433</v>
      </c>
      <c r="CV82" s="237" t="s">
        <v>2433</v>
      </c>
      <c r="CW82" s="237" t="s">
        <v>2433</v>
      </c>
      <c r="CX82" s="237" t="s">
        <v>2462</v>
      </c>
      <c r="CY82" s="237" t="s">
        <v>2433</v>
      </c>
      <c r="CZ82" s="237" t="s">
        <v>2433</v>
      </c>
      <c r="DA82" s="237" t="s">
        <v>2511</v>
      </c>
      <c r="DB82" s="238">
        <v>42774.627013888887</v>
      </c>
      <c r="DC82" s="237" t="s">
        <v>2775</v>
      </c>
      <c r="DD82" s="238">
        <v>42864.605798611112</v>
      </c>
    </row>
    <row r="83" spans="1:108" ht="45" hidden="1" x14ac:dyDescent="0.25">
      <c r="A83" s="236">
        <v>89</v>
      </c>
      <c r="B83" s="237" t="s">
        <v>2432</v>
      </c>
      <c r="C83" s="236">
        <v>25</v>
      </c>
      <c r="D83" s="236" t="b">
        <v>1</v>
      </c>
      <c r="E83" s="237" t="s">
        <v>2850</v>
      </c>
      <c r="F83" s="237" t="s">
        <v>5321</v>
      </c>
      <c r="G83" s="237" t="s">
        <v>2476</v>
      </c>
      <c r="H83" s="237" t="s">
        <v>5322</v>
      </c>
      <c r="I83" s="237" t="s">
        <v>5323</v>
      </c>
      <c r="J83" s="237" t="s">
        <v>5324</v>
      </c>
      <c r="K83" s="237" t="s">
        <v>5325</v>
      </c>
      <c r="L83" s="237" t="s">
        <v>5326</v>
      </c>
      <c r="M83" s="237" t="s">
        <v>5327</v>
      </c>
      <c r="N83" s="237" t="s">
        <v>5328</v>
      </c>
      <c r="O83" s="237" t="s">
        <v>5329</v>
      </c>
      <c r="P83" s="237" t="s">
        <v>2433</v>
      </c>
      <c r="Q83" s="237" t="s">
        <v>5330</v>
      </c>
      <c r="R83" s="237" t="s">
        <v>2433</v>
      </c>
      <c r="S83" s="237" t="s">
        <v>5331</v>
      </c>
      <c r="T83" s="237" t="s">
        <v>2433</v>
      </c>
      <c r="U83" s="237" t="s">
        <v>2462</v>
      </c>
      <c r="V83" s="237" t="s">
        <v>2433</v>
      </c>
      <c r="W83" s="237" t="s">
        <v>5332</v>
      </c>
      <c r="X83" s="237" t="s">
        <v>2433</v>
      </c>
      <c r="Y83" s="237" t="s">
        <v>5333</v>
      </c>
      <c r="Z83" s="237" t="s">
        <v>2433</v>
      </c>
      <c r="AA83" s="237" t="s">
        <v>5334</v>
      </c>
      <c r="AB83" s="237" t="s">
        <v>2433</v>
      </c>
      <c r="AC83" s="237" t="s">
        <v>5335</v>
      </c>
      <c r="AD83" s="237" t="s">
        <v>2433</v>
      </c>
      <c r="AE83" s="237" t="s">
        <v>5336</v>
      </c>
      <c r="AF83" s="237" t="s">
        <v>2433</v>
      </c>
      <c r="AG83" s="237" t="s">
        <v>5337</v>
      </c>
      <c r="AH83" s="237" t="s">
        <v>2433</v>
      </c>
      <c r="AI83" s="237" t="s">
        <v>5338</v>
      </c>
      <c r="AJ83" s="237" t="s">
        <v>2433</v>
      </c>
      <c r="AK83" s="237" t="s">
        <v>5339</v>
      </c>
      <c r="AL83" s="237" t="s">
        <v>2433</v>
      </c>
      <c r="AM83" s="237" t="s">
        <v>2462</v>
      </c>
      <c r="AN83" s="237" t="s">
        <v>2433</v>
      </c>
      <c r="AO83" s="237" t="s">
        <v>5340</v>
      </c>
      <c r="AP83" s="237" t="s">
        <v>2433</v>
      </c>
      <c r="AQ83" s="237" t="s">
        <v>5341</v>
      </c>
      <c r="AR83" s="237" t="s">
        <v>2433</v>
      </c>
      <c r="AS83" s="237" t="s">
        <v>5342</v>
      </c>
      <c r="AT83" s="237" t="s">
        <v>2433</v>
      </c>
      <c r="AU83" s="237" t="s">
        <v>5343</v>
      </c>
      <c r="AV83" s="237" t="s">
        <v>2433</v>
      </c>
      <c r="AW83" s="237" t="s">
        <v>5344</v>
      </c>
      <c r="AX83" s="237" t="s">
        <v>2433</v>
      </c>
      <c r="AY83" s="237" t="s">
        <v>5345</v>
      </c>
      <c r="AZ83" s="237" t="s">
        <v>5346</v>
      </c>
      <c r="BA83" s="237" t="s">
        <v>5347</v>
      </c>
      <c r="BB83" s="237" t="s">
        <v>5348</v>
      </c>
      <c r="BC83" s="237" t="s">
        <v>2462</v>
      </c>
      <c r="BD83" s="237" t="s">
        <v>70</v>
      </c>
      <c r="BE83" s="237" t="s">
        <v>5349</v>
      </c>
      <c r="BF83" s="237" t="s">
        <v>5350</v>
      </c>
      <c r="BG83" s="237" t="s">
        <v>5351</v>
      </c>
      <c r="BH83" s="237" t="s">
        <v>2880</v>
      </c>
      <c r="BI83" s="237" t="s">
        <v>5352</v>
      </c>
      <c r="BJ83" s="237" t="s">
        <v>5353</v>
      </c>
      <c r="BK83" s="237" t="s">
        <v>5354</v>
      </c>
      <c r="BL83" s="237" t="s">
        <v>5355</v>
      </c>
      <c r="BM83" s="237" t="s">
        <v>5356</v>
      </c>
      <c r="BN83" s="237" t="s">
        <v>5357</v>
      </c>
      <c r="BO83" s="237" t="s">
        <v>5358</v>
      </c>
      <c r="BP83" s="237" t="s">
        <v>5359</v>
      </c>
      <c r="BQ83" s="237" t="s">
        <v>5360</v>
      </c>
      <c r="BR83" s="237" t="s">
        <v>2433</v>
      </c>
      <c r="BS83" s="237" t="s">
        <v>5361</v>
      </c>
      <c r="BT83" s="237" t="s">
        <v>5362</v>
      </c>
      <c r="BU83" s="237" t="s">
        <v>2433</v>
      </c>
      <c r="BV83" s="237" t="s">
        <v>2433</v>
      </c>
      <c r="BW83" s="237" t="s">
        <v>5363</v>
      </c>
      <c r="BX83" s="237" t="s">
        <v>2507</v>
      </c>
      <c r="BY83" s="237" t="s">
        <v>5364</v>
      </c>
      <c r="BZ83" s="237" t="s">
        <v>2462</v>
      </c>
      <c r="CA83" s="237" t="s">
        <v>2433</v>
      </c>
      <c r="CB83" s="237" t="s">
        <v>5364</v>
      </c>
      <c r="CC83" s="237" t="s">
        <v>3779</v>
      </c>
      <c r="CD83" s="237" t="s">
        <v>5365</v>
      </c>
      <c r="CE83" s="237" t="s">
        <v>5366</v>
      </c>
      <c r="CF83" s="237" t="s">
        <v>2433</v>
      </c>
      <c r="CG83" s="237" t="s">
        <v>5367</v>
      </c>
      <c r="CH83" s="237" t="s">
        <v>5368</v>
      </c>
      <c r="CI83" s="237" t="s">
        <v>5365</v>
      </c>
      <c r="CJ83" s="237" t="s">
        <v>2433</v>
      </c>
      <c r="CK83" s="237" t="s">
        <v>2433</v>
      </c>
      <c r="CL83" s="237" t="s">
        <v>2462</v>
      </c>
      <c r="CM83" s="237" t="s">
        <v>2433</v>
      </c>
      <c r="CN83" s="237" t="s">
        <v>2433</v>
      </c>
      <c r="CO83" s="237" t="s">
        <v>2433</v>
      </c>
      <c r="CP83" s="237" t="s">
        <v>2433</v>
      </c>
      <c r="CQ83" s="237" t="s">
        <v>2433</v>
      </c>
      <c r="CR83" s="237" t="s">
        <v>2462</v>
      </c>
      <c r="CS83" s="237" t="s">
        <v>2462</v>
      </c>
      <c r="CT83" s="237" t="s">
        <v>2433</v>
      </c>
      <c r="CU83" s="237" t="s">
        <v>2433</v>
      </c>
      <c r="CV83" s="237" t="s">
        <v>2433</v>
      </c>
      <c r="CW83" s="237" t="s">
        <v>2433</v>
      </c>
      <c r="CX83" s="237" t="s">
        <v>2462</v>
      </c>
      <c r="CY83" s="237" t="s">
        <v>2433</v>
      </c>
      <c r="CZ83" s="237" t="s">
        <v>2433</v>
      </c>
      <c r="DA83" s="237" t="s">
        <v>2511</v>
      </c>
      <c r="DB83" s="238">
        <v>42775.460150462961</v>
      </c>
      <c r="DC83" s="237" t="s">
        <v>2511</v>
      </c>
      <c r="DD83" s="238">
        <v>42811.438333333332</v>
      </c>
    </row>
    <row r="84" spans="1:108" ht="30" hidden="1" x14ac:dyDescent="0.25">
      <c r="A84" s="236">
        <v>90</v>
      </c>
      <c r="B84" s="237" t="s">
        <v>2432</v>
      </c>
      <c r="C84" s="236">
        <v>19</v>
      </c>
      <c r="D84" s="236" t="b">
        <v>1</v>
      </c>
      <c r="E84" s="237" t="s">
        <v>2433</v>
      </c>
      <c r="F84" s="237" t="s">
        <v>5369</v>
      </c>
      <c r="G84" s="237" t="s">
        <v>3458</v>
      </c>
      <c r="H84" s="237" t="s">
        <v>5370</v>
      </c>
      <c r="I84" s="237" t="s">
        <v>5371</v>
      </c>
      <c r="J84" s="237" t="s">
        <v>5372</v>
      </c>
      <c r="K84" s="237" t="s">
        <v>4608</v>
      </c>
      <c r="L84" s="237" t="s">
        <v>5373</v>
      </c>
      <c r="M84" s="237" t="s">
        <v>5374</v>
      </c>
      <c r="N84" s="237" t="s">
        <v>5375</v>
      </c>
      <c r="O84" s="237" t="s">
        <v>5376</v>
      </c>
      <c r="P84" s="237" t="s">
        <v>2433</v>
      </c>
      <c r="Q84" s="237" t="s">
        <v>5377</v>
      </c>
      <c r="R84" s="237" t="s">
        <v>2433</v>
      </c>
      <c r="S84" s="237" t="s">
        <v>5378</v>
      </c>
      <c r="T84" s="237" t="s">
        <v>2433</v>
      </c>
      <c r="U84" s="237" t="s">
        <v>5379</v>
      </c>
      <c r="V84" s="237" t="s">
        <v>2433</v>
      </c>
      <c r="W84" s="237" t="s">
        <v>5380</v>
      </c>
      <c r="X84" s="237" t="s">
        <v>2433</v>
      </c>
      <c r="Y84" s="237" t="s">
        <v>5381</v>
      </c>
      <c r="Z84" s="237" t="s">
        <v>2433</v>
      </c>
      <c r="AA84" s="237" t="s">
        <v>5382</v>
      </c>
      <c r="AB84" s="237" t="s">
        <v>2433</v>
      </c>
      <c r="AC84" s="237" t="s">
        <v>5383</v>
      </c>
      <c r="AD84" s="237" t="s">
        <v>2433</v>
      </c>
      <c r="AE84" s="237" t="s">
        <v>5384</v>
      </c>
      <c r="AF84" s="237" t="s">
        <v>2433</v>
      </c>
      <c r="AG84" s="237" t="s">
        <v>5385</v>
      </c>
      <c r="AH84" s="237" t="s">
        <v>2433</v>
      </c>
      <c r="AI84" s="237" t="s">
        <v>5386</v>
      </c>
      <c r="AJ84" s="237" t="s">
        <v>2433</v>
      </c>
      <c r="AK84" s="237" t="s">
        <v>5387</v>
      </c>
      <c r="AL84" s="237" t="s">
        <v>2433</v>
      </c>
      <c r="AM84" s="237" t="s">
        <v>2462</v>
      </c>
      <c r="AN84" s="237" t="s">
        <v>2433</v>
      </c>
      <c r="AO84" s="237" t="s">
        <v>5388</v>
      </c>
      <c r="AP84" s="237" t="s">
        <v>2433</v>
      </c>
      <c r="AQ84" s="237" t="s">
        <v>5389</v>
      </c>
      <c r="AR84" s="237" t="s">
        <v>2433</v>
      </c>
      <c r="AS84" s="237" t="s">
        <v>5390</v>
      </c>
      <c r="AT84" s="237" t="s">
        <v>2433</v>
      </c>
      <c r="AU84" s="237" t="s">
        <v>5391</v>
      </c>
      <c r="AV84" s="237" t="s">
        <v>2433</v>
      </c>
      <c r="AW84" s="237" t="s">
        <v>5392</v>
      </c>
      <c r="AX84" s="237" t="s">
        <v>2433</v>
      </c>
      <c r="AY84" s="237" t="s">
        <v>2531</v>
      </c>
      <c r="AZ84" s="237" t="s">
        <v>5393</v>
      </c>
      <c r="BA84" s="237" t="s">
        <v>5394</v>
      </c>
      <c r="BB84" s="237" t="s">
        <v>5395</v>
      </c>
      <c r="BC84" s="237" t="s">
        <v>2462</v>
      </c>
      <c r="BD84" s="237" t="s">
        <v>2568</v>
      </c>
      <c r="BE84" s="237" t="s">
        <v>5396</v>
      </c>
      <c r="BF84" s="237" t="s">
        <v>5397</v>
      </c>
      <c r="BG84" s="237" t="s">
        <v>5398</v>
      </c>
      <c r="BH84" s="237" t="s">
        <v>5399</v>
      </c>
      <c r="BI84" s="237" t="s">
        <v>5400</v>
      </c>
      <c r="BJ84" s="237" t="s">
        <v>2433</v>
      </c>
      <c r="BK84" s="237" t="s">
        <v>2462</v>
      </c>
      <c r="BL84" s="237" t="s">
        <v>2462</v>
      </c>
      <c r="BM84" s="237" t="s">
        <v>2462</v>
      </c>
      <c r="BN84" s="237" t="s">
        <v>5398</v>
      </c>
      <c r="BO84" s="237" t="s">
        <v>5400</v>
      </c>
      <c r="BP84" s="237" t="s">
        <v>2462</v>
      </c>
      <c r="BQ84" s="237" t="s">
        <v>2433</v>
      </c>
      <c r="BR84" s="237" t="s">
        <v>2433</v>
      </c>
      <c r="BS84" s="237" t="s">
        <v>5401</v>
      </c>
      <c r="BT84" s="237" t="s">
        <v>2433</v>
      </c>
      <c r="BU84" s="237" t="s">
        <v>2433</v>
      </c>
      <c r="BV84" s="237" t="s">
        <v>2433</v>
      </c>
      <c r="BW84" s="237" t="s">
        <v>5401</v>
      </c>
      <c r="BX84" s="237" t="s">
        <v>2507</v>
      </c>
      <c r="BY84" s="237" t="s">
        <v>5402</v>
      </c>
      <c r="BZ84" s="237" t="s">
        <v>2433</v>
      </c>
      <c r="CA84" s="237" t="s">
        <v>2433</v>
      </c>
      <c r="CB84" s="237" t="s">
        <v>5402</v>
      </c>
      <c r="CC84" s="237" t="s">
        <v>2467</v>
      </c>
      <c r="CD84" s="237" t="s">
        <v>5403</v>
      </c>
      <c r="CE84" s="237" t="s">
        <v>2462</v>
      </c>
      <c r="CF84" s="237" t="s">
        <v>2462</v>
      </c>
      <c r="CG84" s="237" t="s">
        <v>5403</v>
      </c>
      <c r="CH84" s="237" t="s">
        <v>2433</v>
      </c>
      <c r="CI84" s="237" t="s">
        <v>5403</v>
      </c>
      <c r="CJ84" s="237" t="s">
        <v>2433</v>
      </c>
      <c r="CK84" s="237" t="s">
        <v>2433</v>
      </c>
      <c r="CL84" s="237" t="s">
        <v>2462</v>
      </c>
      <c r="CM84" s="237" t="s">
        <v>2433</v>
      </c>
      <c r="CN84" s="237" t="s">
        <v>2433</v>
      </c>
      <c r="CO84" s="237" t="s">
        <v>2433</v>
      </c>
      <c r="CP84" s="237" t="s">
        <v>2433</v>
      </c>
      <c r="CQ84" s="237" t="s">
        <v>2433</v>
      </c>
      <c r="CR84" s="237" t="s">
        <v>2462</v>
      </c>
      <c r="CS84" s="237" t="s">
        <v>2462</v>
      </c>
      <c r="CT84" s="237" t="s">
        <v>2433</v>
      </c>
      <c r="CU84" s="237" t="s">
        <v>2433</v>
      </c>
      <c r="CV84" s="237" t="s">
        <v>2433</v>
      </c>
      <c r="CW84" s="237" t="s">
        <v>2433</v>
      </c>
      <c r="CX84" s="237" t="s">
        <v>2462</v>
      </c>
      <c r="CY84" s="237" t="s">
        <v>2433</v>
      </c>
      <c r="CZ84" s="237" t="s">
        <v>5404</v>
      </c>
      <c r="DA84" s="237" t="s">
        <v>2511</v>
      </c>
      <c r="DB84" s="238">
        <v>42775.487835648149</v>
      </c>
      <c r="DC84" s="237" t="s">
        <v>2511</v>
      </c>
      <c r="DD84" s="238">
        <v>42810.671539351853</v>
      </c>
    </row>
    <row r="85" spans="1:108" ht="45" hidden="1" x14ac:dyDescent="0.25">
      <c r="A85" s="236">
        <v>91</v>
      </c>
      <c r="B85" s="237" t="s">
        <v>2432</v>
      </c>
      <c r="C85" s="236">
        <v>42</v>
      </c>
      <c r="D85" s="236" t="b">
        <v>1</v>
      </c>
      <c r="E85" s="237" t="s">
        <v>2433</v>
      </c>
      <c r="F85" s="237" t="s">
        <v>5405</v>
      </c>
      <c r="G85" s="237" t="s">
        <v>2435</v>
      </c>
      <c r="H85" s="237" t="s">
        <v>5406</v>
      </c>
      <c r="I85" s="237" t="s">
        <v>5407</v>
      </c>
      <c r="J85" s="237" t="s">
        <v>5405</v>
      </c>
      <c r="K85" s="237" t="s">
        <v>2435</v>
      </c>
      <c r="L85" s="237" t="s">
        <v>5406</v>
      </c>
      <c r="M85" s="237" t="s">
        <v>5408</v>
      </c>
      <c r="N85" s="237" t="s">
        <v>5409</v>
      </c>
      <c r="O85" s="237" t="s">
        <v>5410</v>
      </c>
      <c r="P85" s="237" t="s">
        <v>2433</v>
      </c>
      <c r="Q85" s="237" t="s">
        <v>5411</v>
      </c>
      <c r="R85" s="237" t="s">
        <v>2433</v>
      </c>
      <c r="S85" s="237" t="s">
        <v>5412</v>
      </c>
      <c r="T85" s="237" t="s">
        <v>2433</v>
      </c>
      <c r="U85" s="237" t="s">
        <v>2462</v>
      </c>
      <c r="V85" s="237" t="s">
        <v>2433</v>
      </c>
      <c r="W85" s="237" t="s">
        <v>5413</v>
      </c>
      <c r="X85" s="237" t="s">
        <v>2433</v>
      </c>
      <c r="Y85" s="237" t="s">
        <v>5414</v>
      </c>
      <c r="Z85" s="237" t="s">
        <v>2433</v>
      </c>
      <c r="AA85" s="237" t="s">
        <v>5415</v>
      </c>
      <c r="AB85" s="237" t="s">
        <v>2433</v>
      </c>
      <c r="AC85" s="237" t="s">
        <v>5416</v>
      </c>
      <c r="AD85" s="237" t="s">
        <v>2433</v>
      </c>
      <c r="AE85" s="237" t="s">
        <v>5417</v>
      </c>
      <c r="AF85" s="237" t="s">
        <v>2433</v>
      </c>
      <c r="AG85" s="237" t="s">
        <v>5418</v>
      </c>
      <c r="AH85" s="237" t="s">
        <v>2433</v>
      </c>
      <c r="AI85" s="237" t="s">
        <v>5419</v>
      </c>
      <c r="AJ85" s="237" t="s">
        <v>2433</v>
      </c>
      <c r="AK85" s="237" t="s">
        <v>5420</v>
      </c>
      <c r="AL85" s="237" t="s">
        <v>2433</v>
      </c>
      <c r="AM85" s="237" t="s">
        <v>2462</v>
      </c>
      <c r="AN85" s="237" t="s">
        <v>2433</v>
      </c>
      <c r="AO85" s="237" t="s">
        <v>5421</v>
      </c>
      <c r="AP85" s="237" t="s">
        <v>2433</v>
      </c>
      <c r="AQ85" s="237" t="s">
        <v>5422</v>
      </c>
      <c r="AR85" s="237" t="s">
        <v>2433</v>
      </c>
      <c r="AS85" s="237" t="s">
        <v>5423</v>
      </c>
      <c r="AT85" s="237" t="s">
        <v>2433</v>
      </c>
      <c r="AU85" s="237" t="s">
        <v>5424</v>
      </c>
      <c r="AV85" s="237" t="s">
        <v>2433</v>
      </c>
      <c r="AW85" s="237" t="s">
        <v>5425</v>
      </c>
      <c r="AX85" s="237" t="s">
        <v>2433</v>
      </c>
      <c r="AY85" s="237" t="s">
        <v>4946</v>
      </c>
      <c r="AZ85" s="237" t="s">
        <v>5426</v>
      </c>
      <c r="BA85" s="237" t="s">
        <v>5427</v>
      </c>
      <c r="BB85" s="237" t="s">
        <v>5428</v>
      </c>
      <c r="BC85" s="237" t="s">
        <v>5429</v>
      </c>
      <c r="BD85" s="237" t="s">
        <v>2433</v>
      </c>
      <c r="BE85" s="237" t="s">
        <v>5430</v>
      </c>
      <c r="BF85" s="237" t="s">
        <v>2433</v>
      </c>
      <c r="BG85" s="237" t="s">
        <v>2462</v>
      </c>
      <c r="BH85" s="237" t="s">
        <v>2462</v>
      </c>
      <c r="BI85" s="237" t="s">
        <v>2462</v>
      </c>
      <c r="BJ85" s="237" t="s">
        <v>2433</v>
      </c>
      <c r="BK85" s="237" t="s">
        <v>2462</v>
      </c>
      <c r="BL85" s="237" t="s">
        <v>2462</v>
      </c>
      <c r="BM85" s="237" t="s">
        <v>2462</v>
      </c>
      <c r="BN85" s="237" t="s">
        <v>2462</v>
      </c>
      <c r="BO85" s="237" t="s">
        <v>2462</v>
      </c>
      <c r="BP85" s="237" t="s">
        <v>2462</v>
      </c>
      <c r="BQ85" s="237" t="s">
        <v>2462</v>
      </c>
      <c r="BR85" s="237" t="s">
        <v>3388</v>
      </c>
      <c r="BS85" s="237" t="s">
        <v>2433</v>
      </c>
      <c r="BT85" s="237" t="s">
        <v>2433</v>
      </c>
      <c r="BU85" s="237" t="s">
        <v>2433</v>
      </c>
      <c r="BV85" s="237" t="s">
        <v>2433</v>
      </c>
      <c r="BW85" s="237" t="s">
        <v>3388</v>
      </c>
      <c r="BX85" s="237" t="s">
        <v>2462</v>
      </c>
      <c r="BY85" s="237" t="s">
        <v>2433</v>
      </c>
      <c r="BZ85" s="237" t="s">
        <v>2462</v>
      </c>
      <c r="CA85" s="237" t="s">
        <v>2433</v>
      </c>
      <c r="CB85" s="237" t="s">
        <v>2462</v>
      </c>
      <c r="CC85" s="237" t="s">
        <v>3779</v>
      </c>
      <c r="CD85" s="237" t="s">
        <v>5431</v>
      </c>
      <c r="CE85" s="237" t="s">
        <v>5432</v>
      </c>
      <c r="CF85" s="237" t="s">
        <v>2433</v>
      </c>
      <c r="CG85" s="237" t="s">
        <v>5433</v>
      </c>
      <c r="CH85" s="237" t="s">
        <v>5434</v>
      </c>
      <c r="CI85" s="237" t="s">
        <v>5435</v>
      </c>
      <c r="CJ85" s="237" t="s">
        <v>2433</v>
      </c>
      <c r="CK85" s="237" t="s">
        <v>2433</v>
      </c>
      <c r="CL85" s="237" t="s">
        <v>2462</v>
      </c>
      <c r="CM85" s="237" t="s">
        <v>2433</v>
      </c>
      <c r="CN85" s="237" t="s">
        <v>2433</v>
      </c>
      <c r="CO85" s="237" t="s">
        <v>2433</v>
      </c>
      <c r="CP85" s="237" t="s">
        <v>2433</v>
      </c>
      <c r="CQ85" s="237" t="s">
        <v>2433</v>
      </c>
      <c r="CR85" s="237" t="s">
        <v>2462</v>
      </c>
      <c r="CS85" s="237" t="s">
        <v>2462</v>
      </c>
      <c r="CT85" s="237" t="s">
        <v>2433</v>
      </c>
      <c r="CU85" s="237" t="s">
        <v>2433</v>
      </c>
      <c r="CV85" s="237" t="s">
        <v>2433</v>
      </c>
      <c r="CW85" s="237" t="s">
        <v>2433</v>
      </c>
      <c r="CX85" s="237" t="s">
        <v>2462</v>
      </c>
      <c r="CY85" s="237" t="s">
        <v>2433</v>
      </c>
      <c r="CZ85" s="237" t="s">
        <v>5436</v>
      </c>
      <c r="DA85" s="237" t="s">
        <v>2511</v>
      </c>
      <c r="DB85" s="238">
        <v>42775.49113425926</v>
      </c>
      <c r="DC85" s="237" t="s">
        <v>2511</v>
      </c>
      <c r="DD85" s="238">
        <v>43053.582418981481</v>
      </c>
    </row>
    <row r="86" spans="1:108" ht="60" hidden="1" x14ac:dyDescent="0.25">
      <c r="A86" s="236">
        <v>92</v>
      </c>
      <c r="B86" s="237" t="s">
        <v>2432</v>
      </c>
      <c r="C86" s="236">
        <v>73</v>
      </c>
      <c r="D86" s="236" t="b">
        <v>1</v>
      </c>
      <c r="E86" s="237" t="s">
        <v>2433</v>
      </c>
      <c r="F86" s="237" t="s">
        <v>5437</v>
      </c>
      <c r="G86" s="237" t="s">
        <v>4567</v>
      </c>
      <c r="H86" s="237" t="s">
        <v>5438</v>
      </c>
      <c r="I86" s="237" t="s">
        <v>4017</v>
      </c>
      <c r="J86" s="237" t="s">
        <v>5439</v>
      </c>
      <c r="K86" s="237" t="s">
        <v>5440</v>
      </c>
      <c r="L86" s="237" t="s">
        <v>5441</v>
      </c>
      <c r="M86" s="237" t="s">
        <v>5442</v>
      </c>
      <c r="N86" s="237" t="s">
        <v>5443</v>
      </c>
      <c r="O86" s="237" t="s">
        <v>5444</v>
      </c>
      <c r="P86" s="237" t="s">
        <v>2433</v>
      </c>
      <c r="Q86" s="237" t="s">
        <v>5445</v>
      </c>
      <c r="R86" s="237" t="s">
        <v>2433</v>
      </c>
      <c r="S86" s="237" t="s">
        <v>2462</v>
      </c>
      <c r="T86" s="237" t="s">
        <v>2433</v>
      </c>
      <c r="U86" s="237" t="s">
        <v>2462</v>
      </c>
      <c r="V86" s="237" t="s">
        <v>2433</v>
      </c>
      <c r="W86" s="237" t="s">
        <v>5446</v>
      </c>
      <c r="X86" s="237" t="s">
        <v>2433</v>
      </c>
      <c r="Y86" s="237" t="s">
        <v>5447</v>
      </c>
      <c r="Z86" s="237" t="s">
        <v>2433</v>
      </c>
      <c r="AA86" s="237" t="s">
        <v>5448</v>
      </c>
      <c r="AB86" s="237" t="s">
        <v>2433</v>
      </c>
      <c r="AC86" s="237" t="s">
        <v>5449</v>
      </c>
      <c r="AD86" s="237" t="s">
        <v>2433</v>
      </c>
      <c r="AE86" s="237" t="s">
        <v>5450</v>
      </c>
      <c r="AF86" s="237" t="s">
        <v>2433</v>
      </c>
      <c r="AG86" s="237" t="s">
        <v>5451</v>
      </c>
      <c r="AH86" s="237" t="s">
        <v>2433</v>
      </c>
      <c r="AI86" s="237" t="s">
        <v>5452</v>
      </c>
      <c r="AJ86" s="237" t="s">
        <v>2433</v>
      </c>
      <c r="AK86" s="237" t="s">
        <v>5453</v>
      </c>
      <c r="AL86" s="237" t="s">
        <v>2433</v>
      </c>
      <c r="AM86" s="237" t="s">
        <v>5454</v>
      </c>
      <c r="AN86" s="237" t="s">
        <v>2433</v>
      </c>
      <c r="AO86" s="237" t="s">
        <v>5455</v>
      </c>
      <c r="AP86" s="237" t="s">
        <v>2433</v>
      </c>
      <c r="AQ86" s="237" t="s">
        <v>5456</v>
      </c>
      <c r="AR86" s="237" t="s">
        <v>2433</v>
      </c>
      <c r="AS86" s="237" t="s">
        <v>5457</v>
      </c>
      <c r="AT86" s="237" t="s">
        <v>2433</v>
      </c>
      <c r="AU86" s="237" t="s">
        <v>5458</v>
      </c>
      <c r="AV86" s="237" t="s">
        <v>2433</v>
      </c>
      <c r="AW86" s="237" t="s">
        <v>5459</v>
      </c>
      <c r="AX86" s="237" t="s">
        <v>2433</v>
      </c>
      <c r="AY86" s="237" t="s">
        <v>5460</v>
      </c>
      <c r="AZ86" s="237" t="s">
        <v>5461</v>
      </c>
      <c r="BA86" s="237" t="s">
        <v>5462</v>
      </c>
      <c r="BB86" s="237" t="s">
        <v>5463</v>
      </c>
      <c r="BC86" s="237" t="s">
        <v>2462</v>
      </c>
      <c r="BD86" s="237" t="s">
        <v>70</v>
      </c>
      <c r="BE86" s="237" t="s">
        <v>5464</v>
      </c>
      <c r="BF86" s="237" t="s">
        <v>2433</v>
      </c>
      <c r="BG86" s="237" t="s">
        <v>2462</v>
      </c>
      <c r="BH86" s="237" t="s">
        <v>2462</v>
      </c>
      <c r="BI86" s="237" t="s">
        <v>2462</v>
      </c>
      <c r="BJ86" s="237" t="s">
        <v>2433</v>
      </c>
      <c r="BK86" s="237" t="s">
        <v>2462</v>
      </c>
      <c r="BL86" s="237" t="s">
        <v>2462</v>
      </c>
      <c r="BM86" s="237" t="s">
        <v>2462</v>
      </c>
      <c r="BN86" s="237" t="s">
        <v>2462</v>
      </c>
      <c r="BO86" s="237" t="s">
        <v>2462</v>
      </c>
      <c r="BP86" s="237" t="s">
        <v>2433</v>
      </c>
      <c r="BQ86" s="237" t="s">
        <v>2433</v>
      </c>
      <c r="BR86" s="237" t="s">
        <v>2433</v>
      </c>
      <c r="BS86" s="237" t="s">
        <v>5465</v>
      </c>
      <c r="BT86" s="237" t="s">
        <v>5466</v>
      </c>
      <c r="BU86" s="237" t="s">
        <v>2433</v>
      </c>
      <c r="BV86" s="237" t="s">
        <v>2433</v>
      </c>
      <c r="BW86" s="237" t="s">
        <v>5467</v>
      </c>
      <c r="BX86" s="237" t="s">
        <v>2462</v>
      </c>
      <c r="BY86" s="237" t="s">
        <v>2433</v>
      </c>
      <c r="BZ86" s="237" t="s">
        <v>2462</v>
      </c>
      <c r="CA86" s="237" t="s">
        <v>2433</v>
      </c>
      <c r="CB86" s="237" t="s">
        <v>2462</v>
      </c>
      <c r="CC86" s="237" t="s">
        <v>2705</v>
      </c>
      <c r="CD86" s="237" t="s">
        <v>5468</v>
      </c>
      <c r="CE86" s="237" t="s">
        <v>5469</v>
      </c>
      <c r="CF86" s="237" t="s">
        <v>5470</v>
      </c>
      <c r="CG86" s="237" t="s">
        <v>5471</v>
      </c>
      <c r="CH86" s="237" t="s">
        <v>5472</v>
      </c>
      <c r="CI86" s="237" t="s">
        <v>5468</v>
      </c>
      <c r="CJ86" s="237" t="s">
        <v>2433</v>
      </c>
      <c r="CK86" s="237" t="s">
        <v>2433</v>
      </c>
      <c r="CL86" s="237" t="s">
        <v>3041</v>
      </c>
      <c r="CM86" s="237" t="s">
        <v>5473</v>
      </c>
      <c r="CN86" s="237" t="s">
        <v>5474</v>
      </c>
      <c r="CO86" s="237" t="s">
        <v>2433</v>
      </c>
      <c r="CP86" s="237" t="s">
        <v>5475</v>
      </c>
      <c r="CQ86" s="237" t="s">
        <v>5472</v>
      </c>
      <c r="CR86" s="237" t="s">
        <v>5473</v>
      </c>
      <c r="CS86" s="237" t="s">
        <v>2462</v>
      </c>
      <c r="CT86" s="237" t="s">
        <v>2433</v>
      </c>
      <c r="CU86" s="237" t="s">
        <v>5476</v>
      </c>
      <c r="CV86" s="237" t="s">
        <v>5477</v>
      </c>
      <c r="CW86" s="237" t="s">
        <v>5478</v>
      </c>
      <c r="CX86" s="237" t="s">
        <v>2462</v>
      </c>
      <c r="CY86" s="237" t="s">
        <v>2433</v>
      </c>
      <c r="CZ86" s="237" t="s">
        <v>5479</v>
      </c>
      <c r="DA86" s="237" t="s">
        <v>2470</v>
      </c>
      <c r="DB86" s="238">
        <v>42775.50712962963</v>
      </c>
      <c r="DC86" s="237" t="s">
        <v>2470</v>
      </c>
      <c r="DD86" s="238">
        <v>42775.50712962963</v>
      </c>
    </row>
    <row r="87" spans="1:108" ht="60" hidden="1" x14ac:dyDescent="0.25">
      <c r="A87" s="236">
        <v>93</v>
      </c>
      <c r="B87" s="237" t="s">
        <v>2432</v>
      </c>
      <c r="C87" s="236">
        <v>14</v>
      </c>
      <c r="D87" s="236" t="b">
        <v>1</v>
      </c>
      <c r="E87" s="237" t="s">
        <v>2433</v>
      </c>
      <c r="F87" s="237" t="s">
        <v>5480</v>
      </c>
      <c r="G87" s="237" t="s">
        <v>3870</v>
      </c>
      <c r="H87" s="237" t="s">
        <v>5481</v>
      </c>
      <c r="I87" s="237" t="s">
        <v>5482</v>
      </c>
      <c r="J87" s="237" t="s">
        <v>5483</v>
      </c>
      <c r="K87" s="237" t="s">
        <v>2476</v>
      </c>
      <c r="L87" s="237" t="s">
        <v>5484</v>
      </c>
      <c r="M87" s="237" t="s">
        <v>5485</v>
      </c>
      <c r="N87" s="237" t="s">
        <v>5486</v>
      </c>
      <c r="O87" s="237" t="s">
        <v>5487</v>
      </c>
      <c r="P87" s="237" t="s">
        <v>2433</v>
      </c>
      <c r="Q87" s="237" t="s">
        <v>5488</v>
      </c>
      <c r="R87" s="237" t="s">
        <v>2433</v>
      </c>
      <c r="S87" s="237" t="s">
        <v>5489</v>
      </c>
      <c r="T87" s="237" t="s">
        <v>2433</v>
      </c>
      <c r="U87" s="237" t="s">
        <v>2462</v>
      </c>
      <c r="V87" s="237" t="s">
        <v>2433</v>
      </c>
      <c r="W87" s="237" t="s">
        <v>5490</v>
      </c>
      <c r="X87" s="237" t="s">
        <v>2433</v>
      </c>
      <c r="Y87" s="237" t="s">
        <v>5491</v>
      </c>
      <c r="Z87" s="237" t="s">
        <v>2433</v>
      </c>
      <c r="AA87" s="237" t="s">
        <v>5492</v>
      </c>
      <c r="AB87" s="237" t="s">
        <v>2433</v>
      </c>
      <c r="AC87" s="237" t="s">
        <v>5493</v>
      </c>
      <c r="AD87" s="237" t="s">
        <v>2433</v>
      </c>
      <c r="AE87" s="237" t="s">
        <v>5494</v>
      </c>
      <c r="AF87" s="237" t="s">
        <v>2433</v>
      </c>
      <c r="AG87" s="237" t="s">
        <v>5495</v>
      </c>
      <c r="AH87" s="237" t="s">
        <v>2433</v>
      </c>
      <c r="AI87" s="237" t="s">
        <v>5496</v>
      </c>
      <c r="AJ87" s="237" t="s">
        <v>2433</v>
      </c>
      <c r="AK87" s="237" t="s">
        <v>5497</v>
      </c>
      <c r="AL87" s="237" t="s">
        <v>2433</v>
      </c>
      <c r="AM87" s="237" t="s">
        <v>5498</v>
      </c>
      <c r="AN87" s="237" t="s">
        <v>2433</v>
      </c>
      <c r="AO87" s="237" t="s">
        <v>5499</v>
      </c>
      <c r="AP87" s="237" t="s">
        <v>2433</v>
      </c>
      <c r="AQ87" s="237" t="s">
        <v>5500</v>
      </c>
      <c r="AR87" s="237" t="s">
        <v>2433</v>
      </c>
      <c r="AS87" s="237" t="s">
        <v>5501</v>
      </c>
      <c r="AT87" s="237" t="s">
        <v>2433</v>
      </c>
      <c r="AU87" s="237" t="s">
        <v>5502</v>
      </c>
      <c r="AV87" s="237" t="s">
        <v>2433</v>
      </c>
      <c r="AW87" s="237" t="s">
        <v>5503</v>
      </c>
      <c r="AX87" s="237" t="s">
        <v>2433</v>
      </c>
      <c r="AY87" s="237" t="s">
        <v>4381</v>
      </c>
      <c r="AZ87" s="237" t="s">
        <v>5504</v>
      </c>
      <c r="BA87" s="237" t="s">
        <v>5505</v>
      </c>
      <c r="BB87" s="237" t="s">
        <v>5506</v>
      </c>
      <c r="BC87" s="237" t="s">
        <v>2462</v>
      </c>
      <c r="BD87" s="237" t="s">
        <v>2433</v>
      </c>
      <c r="BE87" s="237" t="s">
        <v>5507</v>
      </c>
      <c r="BF87" s="237" t="s">
        <v>2433</v>
      </c>
      <c r="BG87" s="237" t="s">
        <v>2462</v>
      </c>
      <c r="BH87" s="237" t="s">
        <v>2462</v>
      </c>
      <c r="BI87" s="237" t="s">
        <v>2462</v>
      </c>
      <c r="BJ87" s="237" t="s">
        <v>2433</v>
      </c>
      <c r="BK87" s="237" t="s">
        <v>2462</v>
      </c>
      <c r="BL87" s="237" t="s">
        <v>2462</v>
      </c>
      <c r="BM87" s="237" t="s">
        <v>2462</v>
      </c>
      <c r="BN87" s="237" t="s">
        <v>2462</v>
      </c>
      <c r="BO87" s="237" t="s">
        <v>2462</v>
      </c>
      <c r="BP87" s="237" t="s">
        <v>5508</v>
      </c>
      <c r="BQ87" s="237" t="s">
        <v>5509</v>
      </c>
      <c r="BR87" s="237" t="s">
        <v>2433</v>
      </c>
      <c r="BS87" s="237" t="s">
        <v>5510</v>
      </c>
      <c r="BT87" s="237" t="s">
        <v>2433</v>
      </c>
      <c r="BU87" s="237" t="s">
        <v>2433</v>
      </c>
      <c r="BV87" s="237" t="s">
        <v>2433</v>
      </c>
      <c r="BW87" s="237" t="s">
        <v>5510</v>
      </c>
      <c r="BX87" s="237" t="s">
        <v>2462</v>
      </c>
      <c r="BY87" s="237" t="s">
        <v>2433</v>
      </c>
      <c r="BZ87" s="237" t="s">
        <v>2462</v>
      </c>
      <c r="CA87" s="237" t="s">
        <v>2433</v>
      </c>
      <c r="CB87" s="237" t="s">
        <v>2462</v>
      </c>
      <c r="CC87" s="237" t="s">
        <v>2892</v>
      </c>
      <c r="CD87" s="237" t="s">
        <v>5511</v>
      </c>
      <c r="CE87" s="237" t="s">
        <v>5512</v>
      </c>
      <c r="CF87" s="237" t="s">
        <v>2433</v>
      </c>
      <c r="CG87" s="237" t="s">
        <v>5513</v>
      </c>
      <c r="CH87" s="237" t="s">
        <v>5514</v>
      </c>
      <c r="CI87" s="237" t="s">
        <v>5511</v>
      </c>
      <c r="CJ87" s="237" t="s">
        <v>2433</v>
      </c>
      <c r="CK87" s="237" t="s">
        <v>2433</v>
      </c>
      <c r="CL87" s="237" t="s">
        <v>2462</v>
      </c>
      <c r="CM87" s="237" t="s">
        <v>2433</v>
      </c>
      <c r="CN87" s="237" t="s">
        <v>2433</v>
      </c>
      <c r="CO87" s="237" t="s">
        <v>2433</v>
      </c>
      <c r="CP87" s="237" t="s">
        <v>2433</v>
      </c>
      <c r="CQ87" s="237" t="s">
        <v>2433</v>
      </c>
      <c r="CR87" s="237" t="s">
        <v>2462</v>
      </c>
      <c r="CS87" s="237" t="s">
        <v>2462</v>
      </c>
      <c r="CT87" s="237" t="s">
        <v>2433</v>
      </c>
      <c r="CU87" s="237" t="s">
        <v>2433</v>
      </c>
      <c r="CV87" s="237" t="s">
        <v>2433</v>
      </c>
      <c r="CW87" s="237" t="s">
        <v>2433</v>
      </c>
      <c r="CX87" s="237" t="s">
        <v>2462</v>
      </c>
      <c r="CY87" s="237" t="s">
        <v>2433</v>
      </c>
      <c r="CZ87" s="237" t="s">
        <v>5515</v>
      </c>
      <c r="DA87" s="237" t="s">
        <v>2470</v>
      </c>
      <c r="DB87" s="238">
        <v>42775.611192129632</v>
      </c>
      <c r="DC87" s="237" t="s">
        <v>2470</v>
      </c>
      <c r="DD87" s="238">
        <v>42775.611192129632</v>
      </c>
    </row>
    <row r="88" spans="1:108" ht="45" hidden="1" x14ac:dyDescent="0.25">
      <c r="A88" s="236">
        <v>94</v>
      </c>
      <c r="B88" s="237" t="s">
        <v>2432</v>
      </c>
      <c r="C88" s="236">
        <v>81</v>
      </c>
      <c r="D88" s="236" t="b">
        <v>1</v>
      </c>
      <c r="E88" s="237" t="s">
        <v>2433</v>
      </c>
      <c r="F88" s="237" t="s">
        <v>5516</v>
      </c>
      <c r="G88" s="237" t="s">
        <v>4289</v>
      </c>
      <c r="H88" s="237" t="s">
        <v>5517</v>
      </c>
      <c r="I88" s="237" t="s">
        <v>5371</v>
      </c>
      <c r="J88" s="237" t="s">
        <v>5518</v>
      </c>
      <c r="K88" s="237" t="s">
        <v>4019</v>
      </c>
      <c r="L88" s="237" t="s">
        <v>5519</v>
      </c>
      <c r="M88" s="237" t="s">
        <v>5520</v>
      </c>
      <c r="N88" s="237" t="s">
        <v>5521</v>
      </c>
      <c r="O88" s="237" t="s">
        <v>5522</v>
      </c>
      <c r="P88" s="237" t="s">
        <v>2433</v>
      </c>
      <c r="Q88" s="237" t="s">
        <v>5523</v>
      </c>
      <c r="R88" s="237" t="s">
        <v>2433</v>
      </c>
      <c r="S88" s="237" t="s">
        <v>5524</v>
      </c>
      <c r="T88" s="237" t="s">
        <v>2433</v>
      </c>
      <c r="U88" s="237" t="s">
        <v>2462</v>
      </c>
      <c r="V88" s="237" t="s">
        <v>2433</v>
      </c>
      <c r="W88" s="237" t="s">
        <v>5525</v>
      </c>
      <c r="X88" s="237" t="s">
        <v>2433</v>
      </c>
      <c r="Y88" s="237" t="s">
        <v>5526</v>
      </c>
      <c r="Z88" s="237" t="s">
        <v>2433</v>
      </c>
      <c r="AA88" s="237" t="s">
        <v>5527</v>
      </c>
      <c r="AB88" s="237" t="s">
        <v>2433</v>
      </c>
      <c r="AC88" s="237" t="s">
        <v>5528</v>
      </c>
      <c r="AD88" s="237" t="s">
        <v>2433</v>
      </c>
      <c r="AE88" s="237" t="s">
        <v>5529</v>
      </c>
      <c r="AF88" s="237" t="s">
        <v>2433</v>
      </c>
      <c r="AG88" s="237" t="s">
        <v>5530</v>
      </c>
      <c r="AH88" s="237" t="s">
        <v>2433</v>
      </c>
      <c r="AI88" s="237" t="s">
        <v>5531</v>
      </c>
      <c r="AJ88" s="237" t="s">
        <v>2433</v>
      </c>
      <c r="AK88" s="237" t="s">
        <v>5532</v>
      </c>
      <c r="AL88" s="237" t="s">
        <v>2433</v>
      </c>
      <c r="AM88" s="237" t="s">
        <v>5533</v>
      </c>
      <c r="AN88" s="237" t="s">
        <v>2433</v>
      </c>
      <c r="AO88" s="237" t="s">
        <v>5534</v>
      </c>
      <c r="AP88" s="237" t="s">
        <v>2433</v>
      </c>
      <c r="AQ88" s="237" t="s">
        <v>5535</v>
      </c>
      <c r="AR88" s="237" t="s">
        <v>2433</v>
      </c>
      <c r="AS88" s="237" t="s">
        <v>5536</v>
      </c>
      <c r="AT88" s="237" t="s">
        <v>2433</v>
      </c>
      <c r="AU88" s="237" t="s">
        <v>5537</v>
      </c>
      <c r="AV88" s="237" t="s">
        <v>2433</v>
      </c>
      <c r="AW88" s="237" t="s">
        <v>5538</v>
      </c>
      <c r="AX88" s="237" t="s">
        <v>2433</v>
      </c>
      <c r="AY88" s="237" t="s">
        <v>4310</v>
      </c>
      <c r="AZ88" s="237" t="s">
        <v>5539</v>
      </c>
      <c r="BA88" s="237" t="s">
        <v>5540</v>
      </c>
      <c r="BB88" s="237" t="s">
        <v>5541</v>
      </c>
      <c r="BC88" s="237" t="s">
        <v>5542</v>
      </c>
      <c r="BD88" s="237" t="s">
        <v>2433</v>
      </c>
      <c r="BE88" s="237" t="s">
        <v>5543</v>
      </c>
      <c r="BF88" s="237" t="s">
        <v>2433</v>
      </c>
      <c r="BG88" s="237" t="s">
        <v>2462</v>
      </c>
      <c r="BH88" s="237" t="s">
        <v>2462</v>
      </c>
      <c r="BI88" s="237" t="s">
        <v>2462</v>
      </c>
      <c r="BJ88" s="237" t="s">
        <v>2433</v>
      </c>
      <c r="BK88" s="237" t="s">
        <v>2462</v>
      </c>
      <c r="BL88" s="237" t="s">
        <v>2462</v>
      </c>
      <c r="BM88" s="237" t="s">
        <v>2462</v>
      </c>
      <c r="BN88" s="237" t="s">
        <v>2462</v>
      </c>
      <c r="BO88" s="237" t="s">
        <v>2462</v>
      </c>
      <c r="BP88" s="237" t="s">
        <v>2433</v>
      </c>
      <c r="BQ88" s="237" t="s">
        <v>2433</v>
      </c>
      <c r="BR88" s="237" t="s">
        <v>2433</v>
      </c>
      <c r="BS88" s="237" t="s">
        <v>5544</v>
      </c>
      <c r="BT88" s="237" t="s">
        <v>2433</v>
      </c>
      <c r="BU88" s="237" t="s">
        <v>2433</v>
      </c>
      <c r="BV88" s="237" t="s">
        <v>2433</v>
      </c>
      <c r="BW88" s="237" t="s">
        <v>5544</v>
      </c>
      <c r="BX88" s="237" t="s">
        <v>2507</v>
      </c>
      <c r="BY88" s="237" t="s">
        <v>5545</v>
      </c>
      <c r="BZ88" s="237" t="s">
        <v>2462</v>
      </c>
      <c r="CA88" s="237" t="s">
        <v>2433</v>
      </c>
      <c r="CB88" s="237" t="s">
        <v>5545</v>
      </c>
      <c r="CC88" s="237" t="s">
        <v>2892</v>
      </c>
      <c r="CD88" s="237" t="s">
        <v>5546</v>
      </c>
      <c r="CE88" s="237" t="s">
        <v>5547</v>
      </c>
      <c r="CF88" s="237" t="s">
        <v>2433</v>
      </c>
      <c r="CG88" s="237" t="s">
        <v>5548</v>
      </c>
      <c r="CH88" s="237" t="s">
        <v>5549</v>
      </c>
      <c r="CI88" s="237" t="s">
        <v>5546</v>
      </c>
      <c r="CJ88" s="237" t="s">
        <v>2433</v>
      </c>
      <c r="CK88" s="237" t="s">
        <v>2433</v>
      </c>
      <c r="CL88" s="237" t="s">
        <v>2462</v>
      </c>
      <c r="CM88" s="237" t="s">
        <v>2433</v>
      </c>
      <c r="CN88" s="237" t="s">
        <v>2433</v>
      </c>
      <c r="CO88" s="237" t="s">
        <v>2433</v>
      </c>
      <c r="CP88" s="237" t="s">
        <v>2433</v>
      </c>
      <c r="CQ88" s="237" t="s">
        <v>2433</v>
      </c>
      <c r="CR88" s="237" t="s">
        <v>2462</v>
      </c>
      <c r="CS88" s="237" t="s">
        <v>2462</v>
      </c>
      <c r="CT88" s="237" t="s">
        <v>2433</v>
      </c>
      <c r="CU88" s="237" t="s">
        <v>2433</v>
      </c>
      <c r="CV88" s="237" t="s">
        <v>2433</v>
      </c>
      <c r="CW88" s="237" t="s">
        <v>2433</v>
      </c>
      <c r="CX88" s="237" t="s">
        <v>2462</v>
      </c>
      <c r="CY88" s="237" t="s">
        <v>2433</v>
      </c>
      <c r="CZ88" s="237" t="s">
        <v>2433</v>
      </c>
      <c r="DA88" s="237" t="s">
        <v>2470</v>
      </c>
      <c r="DB88" s="238">
        <v>42775.676168981481</v>
      </c>
      <c r="DC88" s="237" t="s">
        <v>2470</v>
      </c>
      <c r="DD88" s="238">
        <v>42775.676168981481</v>
      </c>
    </row>
    <row r="89" spans="1:108" ht="30" hidden="1" x14ac:dyDescent="0.25">
      <c r="A89" s="236">
        <v>95</v>
      </c>
      <c r="B89" s="237" t="s">
        <v>2432</v>
      </c>
      <c r="C89" s="236">
        <v>24</v>
      </c>
      <c r="D89" s="236" t="b">
        <v>1</v>
      </c>
      <c r="E89" s="237" t="s">
        <v>2433</v>
      </c>
      <c r="F89" s="237" t="s">
        <v>5550</v>
      </c>
      <c r="G89" s="237" t="s">
        <v>2743</v>
      </c>
      <c r="H89" s="237" t="s">
        <v>5551</v>
      </c>
      <c r="I89" s="237" t="s">
        <v>5185</v>
      </c>
      <c r="J89" s="237" t="s">
        <v>2433</v>
      </c>
      <c r="K89" s="237" t="s">
        <v>2433</v>
      </c>
      <c r="L89" s="237" t="s">
        <v>2433</v>
      </c>
      <c r="M89" s="237" t="s">
        <v>2433</v>
      </c>
      <c r="N89" s="237" t="s">
        <v>2433</v>
      </c>
      <c r="O89" s="237" t="s">
        <v>5552</v>
      </c>
      <c r="P89" s="237" t="s">
        <v>5553</v>
      </c>
      <c r="Q89" s="237" t="s">
        <v>5554</v>
      </c>
      <c r="R89" s="237" t="s">
        <v>2433</v>
      </c>
      <c r="S89" s="237" t="s">
        <v>5555</v>
      </c>
      <c r="T89" s="237" t="s">
        <v>2433</v>
      </c>
      <c r="U89" s="237" t="s">
        <v>2462</v>
      </c>
      <c r="V89" s="237" t="s">
        <v>2433</v>
      </c>
      <c r="W89" s="237" t="s">
        <v>5556</v>
      </c>
      <c r="X89" s="237" t="s">
        <v>2433</v>
      </c>
      <c r="Y89" s="237" t="s">
        <v>5557</v>
      </c>
      <c r="Z89" s="237" t="s">
        <v>2433</v>
      </c>
      <c r="AA89" s="237" t="s">
        <v>5558</v>
      </c>
      <c r="AB89" s="237" t="s">
        <v>2433</v>
      </c>
      <c r="AC89" s="237" t="s">
        <v>5559</v>
      </c>
      <c r="AD89" s="237" t="s">
        <v>2433</v>
      </c>
      <c r="AE89" s="237" t="s">
        <v>5560</v>
      </c>
      <c r="AF89" s="237" t="s">
        <v>2433</v>
      </c>
      <c r="AG89" s="237" t="s">
        <v>5561</v>
      </c>
      <c r="AH89" s="237" t="s">
        <v>2433</v>
      </c>
      <c r="AI89" s="237" t="s">
        <v>5562</v>
      </c>
      <c r="AJ89" s="237" t="s">
        <v>2433</v>
      </c>
      <c r="AK89" s="237" t="s">
        <v>5563</v>
      </c>
      <c r="AL89" s="237" t="s">
        <v>2433</v>
      </c>
      <c r="AM89" s="237" t="s">
        <v>2462</v>
      </c>
      <c r="AN89" s="237" t="s">
        <v>2433</v>
      </c>
      <c r="AO89" s="237" t="s">
        <v>5564</v>
      </c>
      <c r="AP89" s="237" t="s">
        <v>2433</v>
      </c>
      <c r="AQ89" s="237" t="s">
        <v>2462</v>
      </c>
      <c r="AR89" s="237" t="s">
        <v>2433</v>
      </c>
      <c r="AS89" s="237" t="s">
        <v>5564</v>
      </c>
      <c r="AT89" s="237" t="s">
        <v>2433</v>
      </c>
      <c r="AU89" s="237" t="s">
        <v>5565</v>
      </c>
      <c r="AV89" s="237" t="s">
        <v>2433</v>
      </c>
      <c r="AW89" s="237" t="s">
        <v>5566</v>
      </c>
      <c r="AX89" s="237" t="s">
        <v>2433</v>
      </c>
      <c r="AY89" s="237" t="s">
        <v>3219</v>
      </c>
      <c r="AZ89" s="237" t="s">
        <v>5567</v>
      </c>
      <c r="BA89" s="237" t="s">
        <v>5568</v>
      </c>
      <c r="BB89" s="237" t="s">
        <v>5569</v>
      </c>
      <c r="BC89" s="237" t="s">
        <v>5570</v>
      </c>
      <c r="BD89" s="237" t="s">
        <v>2433</v>
      </c>
      <c r="BE89" s="237" t="s">
        <v>5571</v>
      </c>
      <c r="BF89" s="237" t="s">
        <v>2433</v>
      </c>
      <c r="BG89" s="237" t="s">
        <v>2462</v>
      </c>
      <c r="BH89" s="237" t="s">
        <v>2462</v>
      </c>
      <c r="BI89" s="237" t="s">
        <v>2462</v>
      </c>
      <c r="BJ89" s="237" t="s">
        <v>2433</v>
      </c>
      <c r="BK89" s="237" t="s">
        <v>2462</v>
      </c>
      <c r="BL89" s="237" t="s">
        <v>2462</v>
      </c>
      <c r="BM89" s="237" t="s">
        <v>2462</v>
      </c>
      <c r="BN89" s="237" t="s">
        <v>2462</v>
      </c>
      <c r="BO89" s="237" t="s">
        <v>2462</v>
      </c>
      <c r="BP89" s="237" t="s">
        <v>5572</v>
      </c>
      <c r="BQ89" s="237" t="s">
        <v>2433</v>
      </c>
      <c r="BR89" s="237" t="s">
        <v>5573</v>
      </c>
      <c r="BS89" s="237" t="s">
        <v>2433</v>
      </c>
      <c r="BT89" s="237" t="s">
        <v>2433</v>
      </c>
      <c r="BU89" s="237" t="s">
        <v>2433</v>
      </c>
      <c r="BV89" s="237" t="s">
        <v>2433</v>
      </c>
      <c r="BW89" s="237" t="s">
        <v>5573</v>
      </c>
      <c r="BX89" s="237" t="s">
        <v>2462</v>
      </c>
      <c r="BY89" s="237" t="s">
        <v>5574</v>
      </c>
      <c r="BZ89" s="237" t="s">
        <v>2462</v>
      </c>
      <c r="CA89" s="237" t="s">
        <v>2433</v>
      </c>
      <c r="CB89" s="237" t="s">
        <v>5574</v>
      </c>
      <c r="CC89" s="237" t="s">
        <v>2467</v>
      </c>
      <c r="CD89" s="237" t="s">
        <v>5575</v>
      </c>
      <c r="CE89" s="237" t="s">
        <v>5576</v>
      </c>
      <c r="CF89" s="237" t="s">
        <v>5576</v>
      </c>
      <c r="CG89" s="237" t="s">
        <v>2433</v>
      </c>
      <c r="CH89" s="237" t="s">
        <v>2433</v>
      </c>
      <c r="CI89" s="237" t="s">
        <v>5577</v>
      </c>
      <c r="CJ89" s="237" t="s">
        <v>2433</v>
      </c>
      <c r="CK89" s="237" t="s">
        <v>2433</v>
      </c>
      <c r="CL89" s="237" t="s">
        <v>2462</v>
      </c>
      <c r="CM89" s="237" t="s">
        <v>2433</v>
      </c>
      <c r="CN89" s="237" t="s">
        <v>2433</v>
      </c>
      <c r="CO89" s="237" t="s">
        <v>2433</v>
      </c>
      <c r="CP89" s="237" t="s">
        <v>2433</v>
      </c>
      <c r="CQ89" s="237" t="s">
        <v>2433</v>
      </c>
      <c r="CR89" s="237" t="s">
        <v>2462</v>
      </c>
      <c r="CS89" s="237" t="s">
        <v>2462</v>
      </c>
      <c r="CT89" s="237" t="s">
        <v>2433</v>
      </c>
      <c r="CU89" s="237" t="s">
        <v>2433</v>
      </c>
      <c r="CV89" s="237" t="s">
        <v>2433</v>
      </c>
      <c r="CW89" s="237" t="s">
        <v>2433</v>
      </c>
      <c r="CX89" s="237" t="s">
        <v>2462</v>
      </c>
      <c r="CY89" s="237" t="s">
        <v>2433</v>
      </c>
      <c r="CZ89" s="237" t="s">
        <v>2433</v>
      </c>
      <c r="DA89" s="237" t="s">
        <v>2511</v>
      </c>
      <c r="DB89" s="238">
        <v>42776.367534722223</v>
      </c>
      <c r="DC89" s="237" t="s">
        <v>2511</v>
      </c>
      <c r="DD89" s="238">
        <v>42782.509363425925</v>
      </c>
    </row>
    <row r="90" spans="1:108" ht="45" hidden="1" x14ac:dyDescent="0.25">
      <c r="A90" s="236">
        <v>96</v>
      </c>
      <c r="B90" s="237" t="s">
        <v>2432</v>
      </c>
      <c r="C90" s="236">
        <v>15</v>
      </c>
      <c r="D90" s="236" t="b">
        <v>1</v>
      </c>
      <c r="E90" s="237" t="s">
        <v>2433</v>
      </c>
      <c r="F90" s="237" t="s">
        <v>5578</v>
      </c>
      <c r="G90" s="237" t="s">
        <v>2476</v>
      </c>
      <c r="H90" s="237" t="s">
        <v>5579</v>
      </c>
      <c r="I90" s="237" t="s">
        <v>4323</v>
      </c>
      <c r="J90" s="237" t="s">
        <v>5578</v>
      </c>
      <c r="K90" s="237" t="s">
        <v>2476</v>
      </c>
      <c r="L90" s="237" t="s">
        <v>5579</v>
      </c>
      <c r="M90" s="237" t="s">
        <v>5580</v>
      </c>
      <c r="N90" s="237" t="s">
        <v>5581</v>
      </c>
      <c r="O90" s="237" t="s">
        <v>5582</v>
      </c>
      <c r="P90" s="237" t="s">
        <v>2433</v>
      </c>
      <c r="Q90" s="237" t="s">
        <v>5583</v>
      </c>
      <c r="R90" s="237" t="s">
        <v>2433</v>
      </c>
      <c r="S90" s="237" t="s">
        <v>5584</v>
      </c>
      <c r="T90" s="237" t="s">
        <v>2433</v>
      </c>
      <c r="U90" s="237" t="s">
        <v>5585</v>
      </c>
      <c r="V90" s="237" t="s">
        <v>2433</v>
      </c>
      <c r="W90" s="237" t="s">
        <v>5586</v>
      </c>
      <c r="X90" s="237" t="s">
        <v>2433</v>
      </c>
      <c r="Y90" s="237" t="s">
        <v>5587</v>
      </c>
      <c r="Z90" s="237" t="s">
        <v>2433</v>
      </c>
      <c r="AA90" s="237" t="s">
        <v>5588</v>
      </c>
      <c r="AB90" s="237" t="s">
        <v>2433</v>
      </c>
      <c r="AC90" s="237" t="s">
        <v>5589</v>
      </c>
      <c r="AD90" s="237" t="s">
        <v>2433</v>
      </c>
      <c r="AE90" s="237" t="s">
        <v>5590</v>
      </c>
      <c r="AF90" s="237" t="s">
        <v>2433</v>
      </c>
      <c r="AG90" s="237" t="s">
        <v>5591</v>
      </c>
      <c r="AH90" s="237" t="s">
        <v>2433</v>
      </c>
      <c r="AI90" s="237" t="s">
        <v>5592</v>
      </c>
      <c r="AJ90" s="237" t="s">
        <v>2433</v>
      </c>
      <c r="AK90" s="237" t="s">
        <v>5593</v>
      </c>
      <c r="AL90" s="237" t="s">
        <v>2433</v>
      </c>
      <c r="AM90" s="237" t="s">
        <v>2462</v>
      </c>
      <c r="AN90" s="237" t="s">
        <v>2433</v>
      </c>
      <c r="AO90" s="237" t="s">
        <v>5594</v>
      </c>
      <c r="AP90" s="237" t="s">
        <v>2433</v>
      </c>
      <c r="AQ90" s="237" t="s">
        <v>5595</v>
      </c>
      <c r="AR90" s="237" t="s">
        <v>2433</v>
      </c>
      <c r="AS90" s="237" t="s">
        <v>5596</v>
      </c>
      <c r="AT90" s="237" t="s">
        <v>2433</v>
      </c>
      <c r="AU90" s="237" t="s">
        <v>5597</v>
      </c>
      <c r="AV90" s="237" t="s">
        <v>2433</v>
      </c>
      <c r="AW90" s="237" t="s">
        <v>5598</v>
      </c>
      <c r="AX90" s="237" t="s">
        <v>2433</v>
      </c>
      <c r="AY90" s="237" t="s">
        <v>5599</v>
      </c>
      <c r="AZ90" s="237" t="s">
        <v>5600</v>
      </c>
      <c r="BA90" s="237" t="s">
        <v>5601</v>
      </c>
      <c r="BB90" s="237" t="s">
        <v>5602</v>
      </c>
      <c r="BC90" s="237" t="s">
        <v>5603</v>
      </c>
      <c r="BD90" s="237" t="s">
        <v>2433</v>
      </c>
      <c r="BE90" s="237" t="s">
        <v>5604</v>
      </c>
      <c r="BF90" s="237" t="s">
        <v>5605</v>
      </c>
      <c r="BG90" s="237" t="s">
        <v>5606</v>
      </c>
      <c r="BH90" s="237" t="s">
        <v>5607</v>
      </c>
      <c r="BI90" s="237" t="s">
        <v>5608</v>
      </c>
      <c r="BJ90" s="237" t="s">
        <v>5609</v>
      </c>
      <c r="BK90" s="237" t="s">
        <v>5610</v>
      </c>
      <c r="BL90" s="237" t="s">
        <v>5611</v>
      </c>
      <c r="BM90" s="237" t="s">
        <v>5612</v>
      </c>
      <c r="BN90" s="237" t="s">
        <v>5613</v>
      </c>
      <c r="BO90" s="237" t="s">
        <v>5614</v>
      </c>
      <c r="BP90" s="237" t="s">
        <v>2433</v>
      </c>
      <c r="BQ90" s="237" t="s">
        <v>5615</v>
      </c>
      <c r="BR90" s="237" t="s">
        <v>5616</v>
      </c>
      <c r="BS90" s="237" t="s">
        <v>5617</v>
      </c>
      <c r="BT90" s="237" t="s">
        <v>2433</v>
      </c>
      <c r="BU90" s="237" t="s">
        <v>2433</v>
      </c>
      <c r="BV90" s="237" t="s">
        <v>2433</v>
      </c>
      <c r="BW90" s="237" t="s">
        <v>5618</v>
      </c>
      <c r="BX90" s="237" t="s">
        <v>2507</v>
      </c>
      <c r="BY90" s="237" t="s">
        <v>5619</v>
      </c>
      <c r="BZ90" s="237" t="s">
        <v>2462</v>
      </c>
      <c r="CA90" s="237" t="s">
        <v>2433</v>
      </c>
      <c r="CB90" s="237" t="s">
        <v>5619</v>
      </c>
      <c r="CC90" s="237" t="s">
        <v>2462</v>
      </c>
      <c r="CD90" s="237" t="s">
        <v>2433</v>
      </c>
      <c r="CE90" s="237" t="s">
        <v>2433</v>
      </c>
      <c r="CF90" s="237" t="s">
        <v>2433</v>
      </c>
      <c r="CG90" s="237" t="s">
        <v>2433</v>
      </c>
      <c r="CH90" s="237" t="s">
        <v>2433</v>
      </c>
      <c r="CI90" s="237" t="s">
        <v>2462</v>
      </c>
      <c r="CJ90" s="237" t="s">
        <v>2433</v>
      </c>
      <c r="CK90" s="237" t="s">
        <v>2433</v>
      </c>
      <c r="CL90" s="237" t="s">
        <v>2462</v>
      </c>
      <c r="CM90" s="237" t="s">
        <v>2433</v>
      </c>
      <c r="CN90" s="237" t="s">
        <v>2433</v>
      </c>
      <c r="CO90" s="237" t="s">
        <v>2433</v>
      </c>
      <c r="CP90" s="237" t="s">
        <v>2433</v>
      </c>
      <c r="CQ90" s="237" t="s">
        <v>2433</v>
      </c>
      <c r="CR90" s="237" t="s">
        <v>2462</v>
      </c>
      <c r="CS90" s="237" t="s">
        <v>2462</v>
      </c>
      <c r="CT90" s="237" t="s">
        <v>2433</v>
      </c>
      <c r="CU90" s="237" t="s">
        <v>2433</v>
      </c>
      <c r="CV90" s="237" t="s">
        <v>2433</v>
      </c>
      <c r="CW90" s="237" t="s">
        <v>2433</v>
      </c>
      <c r="CX90" s="237" t="s">
        <v>2462</v>
      </c>
      <c r="CY90" s="237" t="s">
        <v>2433</v>
      </c>
      <c r="CZ90" s="237" t="s">
        <v>2433</v>
      </c>
      <c r="DA90" s="237" t="s">
        <v>2511</v>
      </c>
      <c r="DB90" s="238">
        <v>42776.577002314814</v>
      </c>
      <c r="DC90" s="237" t="s">
        <v>2775</v>
      </c>
      <c r="DD90" s="238">
        <v>42865.464479166665</v>
      </c>
    </row>
    <row r="91" spans="1:108" ht="90" hidden="1" x14ac:dyDescent="0.25">
      <c r="A91" s="236">
        <v>97</v>
      </c>
      <c r="B91" s="237" t="s">
        <v>2432</v>
      </c>
      <c r="C91" s="236">
        <v>9</v>
      </c>
      <c r="D91" s="236" t="b">
        <v>1</v>
      </c>
      <c r="E91" s="237" t="s">
        <v>2433</v>
      </c>
      <c r="F91" s="237" t="s">
        <v>5620</v>
      </c>
      <c r="G91" s="237" t="s">
        <v>3458</v>
      </c>
      <c r="H91" s="237" t="s">
        <v>5621</v>
      </c>
      <c r="I91" s="237" t="s">
        <v>3088</v>
      </c>
      <c r="J91" s="237" t="s">
        <v>5622</v>
      </c>
      <c r="K91" s="237" t="s">
        <v>5121</v>
      </c>
      <c r="L91" s="237" t="s">
        <v>5623</v>
      </c>
      <c r="M91" s="237" t="s">
        <v>2433</v>
      </c>
      <c r="N91" s="237" t="s">
        <v>5624</v>
      </c>
      <c r="O91" s="237" t="s">
        <v>5625</v>
      </c>
      <c r="P91" s="237" t="s">
        <v>2433</v>
      </c>
      <c r="Q91" s="237" t="s">
        <v>5626</v>
      </c>
      <c r="R91" s="237" t="s">
        <v>2433</v>
      </c>
      <c r="S91" s="237" t="s">
        <v>5627</v>
      </c>
      <c r="T91" s="237" t="s">
        <v>2433</v>
      </c>
      <c r="U91" s="237" t="s">
        <v>2462</v>
      </c>
      <c r="V91" s="237" t="s">
        <v>2433</v>
      </c>
      <c r="W91" s="237" t="s">
        <v>5628</v>
      </c>
      <c r="X91" s="237" t="s">
        <v>2433</v>
      </c>
      <c r="Y91" s="237" t="s">
        <v>5629</v>
      </c>
      <c r="Z91" s="237" t="s">
        <v>2433</v>
      </c>
      <c r="AA91" s="237" t="s">
        <v>5630</v>
      </c>
      <c r="AB91" s="237" t="s">
        <v>5631</v>
      </c>
      <c r="AC91" s="237" t="s">
        <v>5632</v>
      </c>
      <c r="AD91" s="237" t="s">
        <v>2433</v>
      </c>
      <c r="AE91" s="237" t="s">
        <v>5633</v>
      </c>
      <c r="AF91" s="237" t="s">
        <v>2433</v>
      </c>
      <c r="AG91" s="237" t="s">
        <v>5634</v>
      </c>
      <c r="AH91" s="237" t="s">
        <v>2433</v>
      </c>
      <c r="AI91" s="237" t="s">
        <v>5635</v>
      </c>
      <c r="AJ91" s="237" t="s">
        <v>2433</v>
      </c>
      <c r="AK91" s="237" t="s">
        <v>5636</v>
      </c>
      <c r="AL91" s="237" t="s">
        <v>2433</v>
      </c>
      <c r="AM91" s="237" t="s">
        <v>2462</v>
      </c>
      <c r="AN91" s="237" t="s">
        <v>2433</v>
      </c>
      <c r="AO91" s="237" t="s">
        <v>5637</v>
      </c>
      <c r="AP91" s="237" t="s">
        <v>2433</v>
      </c>
      <c r="AQ91" s="237" t="s">
        <v>5638</v>
      </c>
      <c r="AR91" s="237" t="s">
        <v>2433</v>
      </c>
      <c r="AS91" s="237" t="s">
        <v>5639</v>
      </c>
      <c r="AT91" s="237" t="s">
        <v>5640</v>
      </c>
      <c r="AU91" s="237" t="s">
        <v>5641</v>
      </c>
      <c r="AV91" s="237" t="s">
        <v>2433</v>
      </c>
      <c r="AW91" s="237" t="s">
        <v>5642</v>
      </c>
      <c r="AX91" s="237" t="s">
        <v>2433</v>
      </c>
      <c r="AY91" s="237" t="s">
        <v>5643</v>
      </c>
      <c r="AZ91" s="237" t="s">
        <v>5644</v>
      </c>
      <c r="BA91" s="237" t="s">
        <v>5645</v>
      </c>
      <c r="BB91" s="237" t="s">
        <v>5646</v>
      </c>
      <c r="BC91" s="237" t="s">
        <v>5647</v>
      </c>
      <c r="BD91" s="237" t="s">
        <v>2433</v>
      </c>
      <c r="BE91" s="237" t="s">
        <v>5648</v>
      </c>
      <c r="BF91" s="237" t="s">
        <v>2433</v>
      </c>
      <c r="BG91" s="237" t="s">
        <v>2462</v>
      </c>
      <c r="BH91" s="237" t="s">
        <v>2462</v>
      </c>
      <c r="BI91" s="237" t="s">
        <v>2462</v>
      </c>
      <c r="BJ91" s="237" t="s">
        <v>2433</v>
      </c>
      <c r="BK91" s="237" t="s">
        <v>2462</v>
      </c>
      <c r="BL91" s="237" t="s">
        <v>2462</v>
      </c>
      <c r="BM91" s="237" t="s">
        <v>2462</v>
      </c>
      <c r="BN91" s="237" t="s">
        <v>2462</v>
      </c>
      <c r="BO91" s="237" t="s">
        <v>2462</v>
      </c>
      <c r="BP91" s="237" t="s">
        <v>5649</v>
      </c>
      <c r="BQ91" s="237" t="s">
        <v>5650</v>
      </c>
      <c r="BR91" s="237" t="s">
        <v>5651</v>
      </c>
      <c r="BS91" s="237" t="s">
        <v>5652</v>
      </c>
      <c r="BT91" s="237" t="s">
        <v>2433</v>
      </c>
      <c r="BU91" s="237" t="s">
        <v>2433</v>
      </c>
      <c r="BV91" s="237" t="s">
        <v>2433</v>
      </c>
      <c r="BW91" s="237" t="s">
        <v>5653</v>
      </c>
      <c r="BX91" s="237" t="s">
        <v>2507</v>
      </c>
      <c r="BY91" s="237" t="s">
        <v>5654</v>
      </c>
      <c r="BZ91" s="237" t="s">
        <v>2462</v>
      </c>
      <c r="CA91" s="237" t="s">
        <v>2433</v>
      </c>
      <c r="CB91" s="237" t="s">
        <v>5654</v>
      </c>
      <c r="CC91" s="237" t="s">
        <v>2705</v>
      </c>
      <c r="CD91" s="237" t="s">
        <v>5655</v>
      </c>
      <c r="CE91" s="237" t="s">
        <v>5656</v>
      </c>
      <c r="CF91" s="237" t="s">
        <v>5657</v>
      </c>
      <c r="CG91" s="237" t="s">
        <v>5658</v>
      </c>
      <c r="CH91" s="237" t="s">
        <v>5659</v>
      </c>
      <c r="CI91" s="237" t="s">
        <v>5655</v>
      </c>
      <c r="CJ91" s="237" t="s">
        <v>2433</v>
      </c>
      <c r="CK91" s="237" t="s">
        <v>2433</v>
      </c>
      <c r="CL91" s="237" t="s">
        <v>3041</v>
      </c>
      <c r="CM91" s="237" t="s">
        <v>5660</v>
      </c>
      <c r="CN91" s="237" t="s">
        <v>5661</v>
      </c>
      <c r="CO91" s="237" t="s">
        <v>5662</v>
      </c>
      <c r="CP91" s="237" t="s">
        <v>5663</v>
      </c>
      <c r="CQ91" s="237" t="s">
        <v>5659</v>
      </c>
      <c r="CR91" s="237" t="s">
        <v>5660</v>
      </c>
      <c r="CS91" s="237" t="s">
        <v>2462</v>
      </c>
      <c r="CT91" s="237" t="s">
        <v>2433</v>
      </c>
      <c r="CU91" s="237" t="s">
        <v>2433</v>
      </c>
      <c r="CV91" s="237" t="s">
        <v>2433</v>
      </c>
      <c r="CW91" s="237" t="s">
        <v>2433</v>
      </c>
      <c r="CX91" s="237" t="s">
        <v>2462</v>
      </c>
      <c r="CY91" s="237" t="s">
        <v>2433</v>
      </c>
      <c r="CZ91" s="237" t="s">
        <v>2433</v>
      </c>
      <c r="DA91" s="237" t="s">
        <v>2511</v>
      </c>
      <c r="DB91" s="238">
        <v>42776.579965277779</v>
      </c>
      <c r="DC91" s="237" t="s">
        <v>2775</v>
      </c>
      <c r="DD91" s="238">
        <v>42781.440150462964</v>
      </c>
    </row>
    <row r="92" spans="1:108" ht="45" hidden="1" x14ac:dyDescent="0.25">
      <c r="A92" s="236">
        <v>98</v>
      </c>
      <c r="B92" s="237" t="s">
        <v>2432</v>
      </c>
      <c r="C92" s="236">
        <v>50</v>
      </c>
      <c r="D92" s="236" t="b">
        <v>1</v>
      </c>
      <c r="E92" s="237" t="s">
        <v>2433</v>
      </c>
      <c r="F92" s="237" t="s">
        <v>5664</v>
      </c>
      <c r="G92" s="237" t="s">
        <v>5665</v>
      </c>
      <c r="H92" s="237" t="s">
        <v>5666</v>
      </c>
      <c r="I92" s="237" t="s">
        <v>5053</v>
      </c>
      <c r="J92" s="237" t="s">
        <v>5667</v>
      </c>
      <c r="K92" s="237" t="s">
        <v>2476</v>
      </c>
      <c r="L92" s="237" t="s">
        <v>5668</v>
      </c>
      <c r="M92" s="237" t="s">
        <v>5669</v>
      </c>
      <c r="N92" s="237" t="s">
        <v>5670</v>
      </c>
      <c r="O92" s="237" t="s">
        <v>5671</v>
      </c>
      <c r="P92" s="237" t="s">
        <v>2433</v>
      </c>
      <c r="Q92" s="237" t="s">
        <v>5672</v>
      </c>
      <c r="R92" s="237" t="s">
        <v>2433</v>
      </c>
      <c r="S92" s="237" t="s">
        <v>5673</v>
      </c>
      <c r="T92" s="237" t="s">
        <v>2433</v>
      </c>
      <c r="U92" s="237" t="s">
        <v>2462</v>
      </c>
      <c r="V92" s="237" t="s">
        <v>2433</v>
      </c>
      <c r="W92" s="237" t="s">
        <v>5674</v>
      </c>
      <c r="X92" s="237" t="s">
        <v>2433</v>
      </c>
      <c r="Y92" s="237" t="s">
        <v>5675</v>
      </c>
      <c r="Z92" s="237" t="s">
        <v>2433</v>
      </c>
      <c r="AA92" s="237" t="s">
        <v>5676</v>
      </c>
      <c r="AB92" s="237" t="s">
        <v>2433</v>
      </c>
      <c r="AC92" s="237" t="s">
        <v>5677</v>
      </c>
      <c r="AD92" s="237" t="s">
        <v>2433</v>
      </c>
      <c r="AE92" s="237" t="s">
        <v>5678</v>
      </c>
      <c r="AF92" s="237" t="s">
        <v>2433</v>
      </c>
      <c r="AG92" s="237" t="s">
        <v>5679</v>
      </c>
      <c r="AH92" s="237" t="s">
        <v>2433</v>
      </c>
      <c r="AI92" s="237" t="s">
        <v>5680</v>
      </c>
      <c r="AJ92" s="237" t="s">
        <v>2433</v>
      </c>
      <c r="AK92" s="237" t="s">
        <v>5681</v>
      </c>
      <c r="AL92" s="237" t="s">
        <v>2433</v>
      </c>
      <c r="AM92" s="237" t="s">
        <v>5682</v>
      </c>
      <c r="AN92" s="237" t="s">
        <v>2433</v>
      </c>
      <c r="AO92" s="237" t="s">
        <v>5683</v>
      </c>
      <c r="AP92" s="237" t="s">
        <v>2433</v>
      </c>
      <c r="AQ92" s="237" t="s">
        <v>5684</v>
      </c>
      <c r="AR92" s="237" t="s">
        <v>2433</v>
      </c>
      <c r="AS92" s="237" t="s">
        <v>5685</v>
      </c>
      <c r="AT92" s="237" t="s">
        <v>2433</v>
      </c>
      <c r="AU92" s="237" t="s">
        <v>5686</v>
      </c>
      <c r="AV92" s="237" t="s">
        <v>2433</v>
      </c>
      <c r="AW92" s="237" t="s">
        <v>5687</v>
      </c>
      <c r="AX92" s="237" t="s">
        <v>2433</v>
      </c>
      <c r="AY92" s="237" t="s">
        <v>3850</v>
      </c>
      <c r="AZ92" s="237" t="s">
        <v>5688</v>
      </c>
      <c r="BA92" s="237" t="s">
        <v>5689</v>
      </c>
      <c r="BB92" s="237" t="s">
        <v>5690</v>
      </c>
      <c r="BC92" s="237" t="s">
        <v>2462</v>
      </c>
      <c r="BD92" s="237" t="s">
        <v>70</v>
      </c>
      <c r="BE92" s="237" t="s">
        <v>5691</v>
      </c>
      <c r="BF92" s="237" t="s">
        <v>2433</v>
      </c>
      <c r="BG92" s="237" t="s">
        <v>2462</v>
      </c>
      <c r="BH92" s="237" t="s">
        <v>2462</v>
      </c>
      <c r="BI92" s="237" t="s">
        <v>2462</v>
      </c>
      <c r="BJ92" s="237" t="s">
        <v>2433</v>
      </c>
      <c r="BK92" s="237" t="s">
        <v>2462</v>
      </c>
      <c r="BL92" s="237" t="s">
        <v>2462</v>
      </c>
      <c r="BM92" s="237" t="s">
        <v>2462</v>
      </c>
      <c r="BN92" s="237" t="s">
        <v>2462</v>
      </c>
      <c r="BO92" s="237" t="s">
        <v>2462</v>
      </c>
      <c r="BP92" s="237" t="s">
        <v>5692</v>
      </c>
      <c r="BQ92" s="237" t="s">
        <v>5693</v>
      </c>
      <c r="BR92" s="237" t="s">
        <v>5694</v>
      </c>
      <c r="BS92" s="237" t="s">
        <v>5695</v>
      </c>
      <c r="BT92" s="237" t="s">
        <v>2433</v>
      </c>
      <c r="BU92" s="237" t="s">
        <v>2433</v>
      </c>
      <c r="BV92" s="237" t="s">
        <v>2433</v>
      </c>
      <c r="BW92" s="237" t="s">
        <v>5696</v>
      </c>
      <c r="BX92" s="237" t="s">
        <v>2462</v>
      </c>
      <c r="BY92" s="237" t="s">
        <v>2433</v>
      </c>
      <c r="BZ92" s="237" t="s">
        <v>2462</v>
      </c>
      <c r="CA92" s="237" t="s">
        <v>2433</v>
      </c>
      <c r="CB92" s="237" t="s">
        <v>2462</v>
      </c>
      <c r="CC92" s="237" t="s">
        <v>2467</v>
      </c>
      <c r="CD92" s="237" t="s">
        <v>5697</v>
      </c>
      <c r="CE92" s="237" t="s">
        <v>5698</v>
      </c>
      <c r="CF92" s="237" t="s">
        <v>2433</v>
      </c>
      <c r="CG92" s="237" t="s">
        <v>5699</v>
      </c>
      <c r="CH92" s="237" t="s">
        <v>5700</v>
      </c>
      <c r="CI92" s="237" t="s">
        <v>5701</v>
      </c>
      <c r="CJ92" s="237" t="s">
        <v>2433</v>
      </c>
      <c r="CK92" s="237" t="s">
        <v>2433</v>
      </c>
      <c r="CL92" s="237" t="s">
        <v>2462</v>
      </c>
      <c r="CM92" s="237" t="s">
        <v>2433</v>
      </c>
      <c r="CN92" s="237" t="s">
        <v>2433</v>
      </c>
      <c r="CO92" s="237" t="s">
        <v>2433</v>
      </c>
      <c r="CP92" s="237" t="s">
        <v>2433</v>
      </c>
      <c r="CQ92" s="237" t="s">
        <v>2433</v>
      </c>
      <c r="CR92" s="237" t="s">
        <v>2462</v>
      </c>
      <c r="CS92" s="237" t="s">
        <v>2462</v>
      </c>
      <c r="CT92" s="237" t="s">
        <v>2433</v>
      </c>
      <c r="CU92" s="237" t="s">
        <v>2433</v>
      </c>
      <c r="CV92" s="237" t="s">
        <v>2433</v>
      </c>
      <c r="CW92" s="237" t="s">
        <v>2433</v>
      </c>
      <c r="CX92" s="237" t="s">
        <v>2462</v>
      </c>
      <c r="CY92" s="237" t="s">
        <v>2433</v>
      </c>
      <c r="CZ92" s="237" t="s">
        <v>5702</v>
      </c>
      <c r="DA92" s="237" t="s">
        <v>2511</v>
      </c>
      <c r="DB92" s="238">
        <v>42776.590902777774</v>
      </c>
      <c r="DC92" s="237" t="s">
        <v>2775</v>
      </c>
      <c r="DD92" s="238">
        <v>42864.574340277781</v>
      </c>
    </row>
    <row r="93" spans="1:108" ht="45" hidden="1" x14ac:dyDescent="0.25">
      <c r="A93" s="236">
        <v>99</v>
      </c>
      <c r="B93" s="237" t="s">
        <v>2432</v>
      </c>
      <c r="C93" s="236">
        <v>58</v>
      </c>
      <c r="D93" s="236" t="b">
        <v>1</v>
      </c>
      <c r="E93" s="237" t="s">
        <v>5703</v>
      </c>
      <c r="F93" s="237" t="s">
        <v>5704</v>
      </c>
      <c r="G93" s="237" t="s">
        <v>2476</v>
      </c>
      <c r="H93" s="237" t="s">
        <v>5705</v>
      </c>
      <c r="I93" s="237" t="s">
        <v>4323</v>
      </c>
      <c r="J93" s="237" t="s">
        <v>5706</v>
      </c>
      <c r="K93" s="237" t="s">
        <v>5707</v>
      </c>
      <c r="L93" s="237" t="s">
        <v>5708</v>
      </c>
      <c r="M93" s="237" t="s">
        <v>5709</v>
      </c>
      <c r="N93" s="237" t="s">
        <v>5710</v>
      </c>
      <c r="O93" s="237" t="s">
        <v>5711</v>
      </c>
      <c r="P93" s="237" t="s">
        <v>2433</v>
      </c>
      <c r="Q93" s="237" t="s">
        <v>5712</v>
      </c>
      <c r="R93" s="237" t="s">
        <v>2433</v>
      </c>
      <c r="S93" s="237" t="s">
        <v>5713</v>
      </c>
      <c r="T93" s="237" t="s">
        <v>2433</v>
      </c>
      <c r="U93" s="237" t="s">
        <v>5714</v>
      </c>
      <c r="V93" s="237" t="s">
        <v>2433</v>
      </c>
      <c r="W93" s="237" t="s">
        <v>5715</v>
      </c>
      <c r="X93" s="237" t="s">
        <v>2433</v>
      </c>
      <c r="Y93" s="237" t="s">
        <v>5716</v>
      </c>
      <c r="Z93" s="237" t="s">
        <v>2433</v>
      </c>
      <c r="AA93" s="237" t="s">
        <v>5717</v>
      </c>
      <c r="AB93" s="237" t="s">
        <v>2433</v>
      </c>
      <c r="AC93" s="237" t="s">
        <v>5718</v>
      </c>
      <c r="AD93" s="237" t="s">
        <v>2433</v>
      </c>
      <c r="AE93" s="237" t="s">
        <v>5719</v>
      </c>
      <c r="AF93" s="237" t="s">
        <v>2433</v>
      </c>
      <c r="AG93" s="237" t="s">
        <v>5720</v>
      </c>
      <c r="AH93" s="237" t="s">
        <v>2433</v>
      </c>
      <c r="AI93" s="237" t="s">
        <v>5721</v>
      </c>
      <c r="AJ93" s="237" t="s">
        <v>2433</v>
      </c>
      <c r="AK93" s="237" t="s">
        <v>5722</v>
      </c>
      <c r="AL93" s="237" t="s">
        <v>2433</v>
      </c>
      <c r="AM93" s="237" t="s">
        <v>2462</v>
      </c>
      <c r="AN93" s="237" t="s">
        <v>2433</v>
      </c>
      <c r="AO93" s="237" t="s">
        <v>5723</v>
      </c>
      <c r="AP93" s="237" t="s">
        <v>2433</v>
      </c>
      <c r="AQ93" s="237" t="s">
        <v>5724</v>
      </c>
      <c r="AR93" s="237" t="s">
        <v>2433</v>
      </c>
      <c r="AS93" s="237" t="s">
        <v>5725</v>
      </c>
      <c r="AT93" s="237" t="s">
        <v>2433</v>
      </c>
      <c r="AU93" s="237" t="s">
        <v>5726</v>
      </c>
      <c r="AV93" s="237" t="s">
        <v>2433</v>
      </c>
      <c r="AW93" s="237" t="s">
        <v>5727</v>
      </c>
      <c r="AX93" s="237" t="s">
        <v>2433</v>
      </c>
      <c r="AY93" s="237" t="s">
        <v>2919</v>
      </c>
      <c r="AZ93" s="237" t="s">
        <v>5728</v>
      </c>
      <c r="BA93" s="237" t="s">
        <v>5729</v>
      </c>
      <c r="BB93" s="237" t="s">
        <v>5730</v>
      </c>
      <c r="BC93" s="237" t="s">
        <v>5731</v>
      </c>
      <c r="BD93" s="237" t="s">
        <v>2433</v>
      </c>
      <c r="BE93" s="237" t="s">
        <v>5732</v>
      </c>
      <c r="BF93" s="237" t="s">
        <v>5733</v>
      </c>
      <c r="BG93" s="237" t="s">
        <v>5734</v>
      </c>
      <c r="BH93" s="237" t="s">
        <v>5735</v>
      </c>
      <c r="BI93" s="237" t="s">
        <v>5736</v>
      </c>
      <c r="BJ93" s="237" t="s">
        <v>2433</v>
      </c>
      <c r="BK93" s="237" t="s">
        <v>2462</v>
      </c>
      <c r="BL93" s="237" t="s">
        <v>2462</v>
      </c>
      <c r="BM93" s="237" t="s">
        <v>2462</v>
      </c>
      <c r="BN93" s="237" t="s">
        <v>5734</v>
      </c>
      <c r="BO93" s="237" t="s">
        <v>5736</v>
      </c>
      <c r="BP93" s="237" t="s">
        <v>5737</v>
      </c>
      <c r="BQ93" s="237" t="s">
        <v>5738</v>
      </c>
      <c r="BR93" s="237" t="s">
        <v>2433</v>
      </c>
      <c r="BS93" s="237" t="s">
        <v>2433</v>
      </c>
      <c r="BT93" s="237" t="s">
        <v>2433</v>
      </c>
      <c r="BU93" s="237" t="s">
        <v>2433</v>
      </c>
      <c r="BV93" s="237" t="s">
        <v>2433</v>
      </c>
      <c r="BW93" s="237" t="s">
        <v>2462</v>
      </c>
      <c r="BX93" s="237" t="s">
        <v>2462</v>
      </c>
      <c r="BY93" s="237" t="s">
        <v>2433</v>
      </c>
      <c r="BZ93" s="237" t="s">
        <v>2462</v>
      </c>
      <c r="CA93" s="237" t="s">
        <v>2433</v>
      </c>
      <c r="CB93" s="237" t="s">
        <v>2462</v>
      </c>
      <c r="CC93" s="237" t="s">
        <v>2462</v>
      </c>
      <c r="CD93" s="237" t="s">
        <v>2433</v>
      </c>
      <c r="CE93" s="237" t="s">
        <v>2433</v>
      </c>
      <c r="CF93" s="237" t="s">
        <v>2433</v>
      </c>
      <c r="CG93" s="237" t="s">
        <v>2433</v>
      </c>
      <c r="CH93" s="237" t="s">
        <v>2433</v>
      </c>
      <c r="CI93" s="237" t="s">
        <v>2462</v>
      </c>
      <c r="CJ93" s="237" t="s">
        <v>2433</v>
      </c>
      <c r="CK93" s="237" t="s">
        <v>2433</v>
      </c>
      <c r="CL93" s="237" t="s">
        <v>2462</v>
      </c>
      <c r="CM93" s="237" t="s">
        <v>2433</v>
      </c>
      <c r="CN93" s="237" t="s">
        <v>2433</v>
      </c>
      <c r="CO93" s="237" t="s">
        <v>2433</v>
      </c>
      <c r="CP93" s="237" t="s">
        <v>2433</v>
      </c>
      <c r="CQ93" s="237" t="s">
        <v>2433</v>
      </c>
      <c r="CR93" s="237" t="s">
        <v>2462</v>
      </c>
      <c r="CS93" s="237" t="s">
        <v>2462</v>
      </c>
      <c r="CT93" s="237" t="s">
        <v>2433</v>
      </c>
      <c r="CU93" s="237" t="s">
        <v>2433</v>
      </c>
      <c r="CV93" s="237" t="s">
        <v>2433</v>
      </c>
      <c r="CW93" s="237" t="s">
        <v>2433</v>
      </c>
      <c r="CX93" s="237" t="s">
        <v>2462</v>
      </c>
      <c r="CY93" s="237" t="s">
        <v>2433</v>
      </c>
      <c r="CZ93" s="237" t="s">
        <v>2433</v>
      </c>
      <c r="DA93" s="237" t="s">
        <v>2511</v>
      </c>
      <c r="DB93" s="238">
        <v>42780.501458333332</v>
      </c>
      <c r="DC93" s="237" t="s">
        <v>2511</v>
      </c>
      <c r="DD93" s="238">
        <v>42780.501458333332</v>
      </c>
    </row>
    <row r="94" spans="1:108" hidden="1" x14ac:dyDescent="0.25">
      <c r="A94" s="236">
        <v>100</v>
      </c>
      <c r="B94" s="237" t="s">
        <v>2432</v>
      </c>
      <c r="C94" s="236">
        <v>84</v>
      </c>
      <c r="D94" s="236" t="b">
        <v>1</v>
      </c>
      <c r="E94" s="237" t="s">
        <v>2433</v>
      </c>
      <c r="F94" s="237" t="s">
        <v>5739</v>
      </c>
      <c r="G94" s="237" t="s">
        <v>4163</v>
      </c>
      <c r="H94" s="237" t="s">
        <v>5740</v>
      </c>
      <c r="I94" s="237" t="s">
        <v>5482</v>
      </c>
      <c r="J94" s="237" t="s">
        <v>2433</v>
      </c>
      <c r="K94" s="237" t="s">
        <v>2433</v>
      </c>
      <c r="L94" s="237" t="s">
        <v>2433</v>
      </c>
      <c r="M94" s="237" t="s">
        <v>2433</v>
      </c>
      <c r="N94" s="237" t="s">
        <v>2433</v>
      </c>
      <c r="O94" s="237" t="s">
        <v>5741</v>
      </c>
      <c r="P94" s="237" t="s">
        <v>2433</v>
      </c>
      <c r="Q94" s="237" t="s">
        <v>5742</v>
      </c>
      <c r="R94" s="237" t="s">
        <v>2433</v>
      </c>
      <c r="S94" s="237" t="s">
        <v>2462</v>
      </c>
      <c r="T94" s="237" t="s">
        <v>2433</v>
      </c>
      <c r="U94" s="237" t="s">
        <v>5743</v>
      </c>
      <c r="V94" s="237" t="s">
        <v>2433</v>
      </c>
      <c r="W94" s="237" t="s">
        <v>5744</v>
      </c>
      <c r="X94" s="237" t="s">
        <v>2433</v>
      </c>
      <c r="Y94" s="237" t="s">
        <v>5745</v>
      </c>
      <c r="Z94" s="237" t="s">
        <v>2433</v>
      </c>
      <c r="AA94" s="237" t="s">
        <v>5746</v>
      </c>
      <c r="AB94" s="237" t="s">
        <v>2433</v>
      </c>
      <c r="AC94" s="237" t="s">
        <v>5747</v>
      </c>
      <c r="AD94" s="237" t="s">
        <v>2433</v>
      </c>
      <c r="AE94" s="237" t="s">
        <v>5748</v>
      </c>
      <c r="AF94" s="237" t="s">
        <v>2433</v>
      </c>
      <c r="AG94" s="237" t="s">
        <v>5749</v>
      </c>
      <c r="AH94" s="237" t="s">
        <v>2433</v>
      </c>
      <c r="AI94" s="237" t="s">
        <v>5750</v>
      </c>
      <c r="AJ94" s="237" t="s">
        <v>2433</v>
      </c>
      <c r="AK94" s="237" t="s">
        <v>5751</v>
      </c>
      <c r="AL94" s="237" t="s">
        <v>2433</v>
      </c>
      <c r="AM94" s="237" t="s">
        <v>5752</v>
      </c>
      <c r="AN94" s="237" t="s">
        <v>2433</v>
      </c>
      <c r="AO94" s="237" t="s">
        <v>5753</v>
      </c>
      <c r="AP94" s="237" t="s">
        <v>2433</v>
      </c>
      <c r="AQ94" s="237" t="s">
        <v>5754</v>
      </c>
      <c r="AR94" s="237" t="s">
        <v>2433</v>
      </c>
      <c r="AS94" s="237" t="s">
        <v>5755</v>
      </c>
      <c r="AT94" s="237" t="s">
        <v>2433</v>
      </c>
      <c r="AU94" s="237" t="s">
        <v>5756</v>
      </c>
      <c r="AV94" s="237" t="s">
        <v>2433</v>
      </c>
      <c r="AW94" s="237" t="s">
        <v>5757</v>
      </c>
      <c r="AX94" s="237" t="s">
        <v>2433</v>
      </c>
      <c r="AY94" s="237" t="s">
        <v>5758</v>
      </c>
      <c r="AZ94" s="237" t="s">
        <v>5759</v>
      </c>
      <c r="BA94" s="237" t="s">
        <v>2462</v>
      </c>
      <c r="BB94" s="237" t="s">
        <v>2462</v>
      </c>
      <c r="BC94" s="237" t="s">
        <v>5760</v>
      </c>
      <c r="BD94" s="237" t="s">
        <v>2433</v>
      </c>
      <c r="BE94" s="237" t="s">
        <v>5761</v>
      </c>
      <c r="BF94" s="237" t="s">
        <v>2433</v>
      </c>
      <c r="BG94" s="237" t="s">
        <v>2462</v>
      </c>
      <c r="BH94" s="237" t="s">
        <v>2462</v>
      </c>
      <c r="BI94" s="237" t="s">
        <v>2462</v>
      </c>
      <c r="BJ94" s="237" t="s">
        <v>2433</v>
      </c>
      <c r="BK94" s="237" t="s">
        <v>2462</v>
      </c>
      <c r="BL94" s="237" t="s">
        <v>2462</v>
      </c>
      <c r="BM94" s="237" t="s">
        <v>2462</v>
      </c>
      <c r="BN94" s="237" t="s">
        <v>2462</v>
      </c>
      <c r="BO94" s="237" t="s">
        <v>2462</v>
      </c>
      <c r="BP94" s="237" t="s">
        <v>2433</v>
      </c>
      <c r="BQ94" s="237" t="s">
        <v>2433</v>
      </c>
      <c r="BR94" s="237" t="s">
        <v>2433</v>
      </c>
      <c r="BS94" s="237" t="s">
        <v>5762</v>
      </c>
      <c r="BT94" s="237" t="s">
        <v>2433</v>
      </c>
      <c r="BU94" s="237" t="s">
        <v>2433</v>
      </c>
      <c r="BV94" s="237" t="s">
        <v>2433</v>
      </c>
      <c r="BW94" s="237" t="s">
        <v>5762</v>
      </c>
      <c r="BX94" s="237" t="s">
        <v>2462</v>
      </c>
      <c r="BY94" s="237" t="s">
        <v>2433</v>
      </c>
      <c r="BZ94" s="237" t="s">
        <v>2462</v>
      </c>
      <c r="CA94" s="237" t="s">
        <v>2433</v>
      </c>
      <c r="CB94" s="237" t="s">
        <v>2462</v>
      </c>
      <c r="CC94" s="237" t="s">
        <v>2462</v>
      </c>
      <c r="CD94" s="237" t="s">
        <v>2433</v>
      </c>
      <c r="CE94" s="237" t="s">
        <v>2433</v>
      </c>
      <c r="CF94" s="237" t="s">
        <v>2433</v>
      </c>
      <c r="CG94" s="237" t="s">
        <v>2433</v>
      </c>
      <c r="CH94" s="237" t="s">
        <v>2433</v>
      </c>
      <c r="CI94" s="237" t="s">
        <v>2462</v>
      </c>
      <c r="CJ94" s="237" t="s">
        <v>2433</v>
      </c>
      <c r="CK94" s="237" t="s">
        <v>2433</v>
      </c>
      <c r="CL94" s="237" t="s">
        <v>2462</v>
      </c>
      <c r="CM94" s="237" t="s">
        <v>2433</v>
      </c>
      <c r="CN94" s="237" t="s">
        <v>2433</v>
      </c>
      <c r="CO94" s="237" t="s">
        <v>2433</v>
      </c>
      <c r="CP94" s="237" t="s">
        <v>2433</v>
      </c>
      <c r="CQ94" s="237" t="s">
        <v>2433</v>
      </c>
      <c r="CR94" s="237" t="s">
        <v>2462</v>
      </c>
      <c r="CS94" s="237" t="s">
        <v>2462</v>
      </c>
      <c r="CT94" s="237" t="s">
        <v>2433</v>
      </c>
      <c r="CU94" s="237" t="s">
        <v>2433</v>
      </c>
      <c r="CV94" s="237" t="s">
        <v>2433</v>
      </c>
      <c r="CW94" s="237" t="s">
        <v>2433</v>
      </c>
      <c r="CX94" s="237" t="s">
        <v>2462</v>
      </c>
      <c r="CY94" s="237" t="s">
        <v>2433</v>
      </c>
      <c r="CZ94" s="237" t="s">
        <v>2433</v>
      </c>
      <c r="DA94" s="237" t="s">
        <v>2511</v>
      </c>
      <c r="DB94" s="238">
        <v>42782.568171296298</v>
      </c>
      <c r="DC94" s="237" t="s">
        <v>2511</v>
      </c>
      <c r="DD94" s="238">
        <v>42782.577777777777</v>
      </c>
    </row>
    <row r="95" spans="1:108" ht="45" hidden="1" x14ac:dyDescent="0.25">
      <c r="A95" s="236">
        <v>101</v>
      </c>
      <c r="B95" s="237" t="s">
        <v>2432</v>
      </c>
      <c r="C95" s="236">
        <v>62</v>
      </c>
      <c r="D95" s="236" t="b">
        <v>1</v>
      </c>
      <c r="E95" s="237" t="s">
        <v>2433</v>
      </c>
      <c r="F95" s="237" t="s">
        <v>5763</v>
      </c>
      <c r="G95" s="237" t="s">
        <v>2476</v>
      </c>
      <c r="H95" s="237" t="s">
        <v>5764</v>
      </c>
      <c r="I95" s="237" t="s">
        <v>5765</v>
      </c>
      <c r="J95" s="237" t="s">
        <v>5766</v>
      </c>
      <c r="K95" s="237" t="s">
        <v>2433</v>
      </c>
      <c r="L95" s="237" t="s">
        <v>2433</v>
      </c>
      <c r="M95" s="237" t="s">
        <v>5767</v>
      </c>
      <c r="N95" s="237" t="s">
        <v>5768</v>
      </c>
      <c r="O95" s="237" t="s">
        <v>5769</v>
      </c>
      <c r="P95" s="237" t="s">
        <v>2433</v>
      </c>
      <c r="Q95" s="237" t="s">
        <v>5770</v>
      </c>
      <c r="R95" s="237" t="s">
        <v>2433</v>
      </c>
      <c r="S95" s="237" t="s">
        <v>5771</v>
      </c>
      <c r="T95" s="237" t="s">
        <v>2433</v>
      </c>
      <c r="U95" s="237" t="s">
        <v>5772</v>
      </c>
      <c r="V95" s="237" t="s">
        <v>2433</v>
      </c>
      <c r="W95" s="237" t="s">
        <v>5773</v>
      </c>
      <c r="X95" s="237" t="s">
        <v>2433</v>
      </c>
      <c r="Y95" s="237" t="s">
        <v>5774</v>
      </c>
      <c r="Z95" s="237" t="s">
        <v>2433</v>
      </c>
      <c r="AA95" s="237" t="s">
        <v>5775</v>
      </c>
      <c r="AB95" s="237" t="s">
        <v>2433</v>
      </c>
      <c r="AC95" s="237" t="s">
        <v>5776</v>
      </c>
      <c r="AD95" s="237" t="s">
        <v>2433</v>
      </c>
      <c r="AE95" s="237" t="s">
        <v>5777</v>
      </c>
      <c r="AF95" s="237" t="s">
        <v>2433</v>
      </c>
      <c r="AG95" s="237" t="s">
        <v>5778</v>
      </c>
      <c r="AH95" s="237" t="s">
        <v>2433</v>
      </c>
      <c r="AI95" s="237" t="s">
        <v>5779</v>
      </c>
      <c r="AJ95" s="237" t="s">
        <v>2433</v>
      </c>
      <c r="AK95" s="237" t="s">
        <v>5780</v>
      </c>
      <c r="AL95" s="237" t="s">
        <v>2433</v>
      </c>
      <c r="AM95" s="237" t="s">
        <v>5781</v>
      </c>
      <c r="AN95" s="237" t="s">
        <v>2433</v>
      </c>
      <c r="AO95" s="237" t="s">
        <v>5782</v>
      </c>
      <c r="AP95" s="237" t="s">
        <v>2433</v>
      </c>
      <c r="AQ95" s="237" t="s">
        <v>2462</v>
      </c>
      <c r="AR95" s="237" t="s">
        <v>2433</v>
      </c>
      <c r="AS95" s="237" t="s">
        <v>5782</v>
      </c>
      <c r="AT95" s="237" t="s">
        <v>2433</v>
      </c>
      <c r="AU95" s="237" t="s">
        <v>5783</v>
      </c>
      <c r="AV95" s="237" t="s">
        <v>2433</v>
      </c>
      <c r="AW95" s="237" t="s">
        <v>5784</v>
      </c>
      <c r="AX95" s="237" t="s">
        <v>2433</v>
      </c>
      <c r="AY95" s="237" t="s">
        <v>5785</v>
      </c>
      <c r="AZ95" s="237" t="s">
        <v>5786</v>
      </c>
      <c r="BA95" s="237" t="s">
        <v>5787</v>
      </c>
      <c r="BB95" s="237" t="s">
        <v>2462</v>
      </c>
      <c r="BC95" s="237" t="s">
        <v>2462</v>
      </c>
      <c r="BD95" s="237" t="s">
        <v>2433</v>
      </c>
      <c r="BE95" s="237" t="s">
        <v>5788</v>
      </c>
      <c r="BF95" s="237" t="s">
        <v>2433</v>
      </c>
      <c r="BG95" s="237" t="s">
        <v>2462</v>
      </c>
      <c r="BH95" s="237" t="s">
        <v>2462</v>
      </c>
      <c r="BI95" s="237" t="s">
        <v>2462</v>
      </c>
      <c r="BJ95" s="237" t="s">
        <v>2433</v>
      </c>
      <c r="BK95" s="237" t="s">
        <v>2462</v>
      </c>
      <c r="BL95" s="237" t="s">
        <v>2462</v>
      </c>
      <c r="BM95" s="237" t="s">
        <v>2462</v>
      </c>
      <c r="BN95" s="237" t="s">
        <v>2462</v>
      </c>
      <c r="BO95" s="237" t="s">
        <v>2462</v>
      </c>
      <c r="BP95" s="237" t="s">
        <v>2433</v>
      </c>
      <c r="BQ95" s="237" t="s">
        <v>2433</v>
      </c>
      <c r="BR95" s="237" t="s">
        <v>5789</v>
      </c>
      <c r="BS95" s="237" t="s">
        <v>5790</v>
      </c>
      <c r="BT95" s="237" t="s">
        <v>2433</v>
      </c>
      <c r="BU95" s="237" t="s">
        <v>2433</v>
      </c>
      <c r="BV95" s="237" t="s">
        <v>2433</v>
      </c>
      <c r="BW95" s="237" t="s">
        <v>5791</v>
      </c>
      <c r="BX95" s="237" t="s">
        <v>2462</v>
      </c>
      <c r="BY95" s="237" t="s">
        <v>2433</v>
      </c>
      <c r="BZ95" s="237" t="s">
        <v>2462</v>
      </c>
      <c r="CA95" s="237" t="s">
        <v>2433</v>
      </c>
      <c r="CB95" s="237" t="s">
        <v>2462</v>
      </c>
      <c r="CC95" s="237" t="s">
        <v>2705</v>
      </c>
      <c r="CD95" s="237" t="s">
        <v>5792</v>
      </c>
      <c r="CE95" s="237" t="s">
        <v>2462</v>
      </c>
      <c r="CF95" s="237" t="s">
        <v>2462</v>
      </c>
      <c r="CG95" s="237" t="s">
        <v>5792</v>
      </c>
      <c r="CH95" s="237" t="s">
        <v>5793</v>
      </c>
      <c r="CI95" s="237" t="s">
        <v>2433</v>
      </c>
      <c r="CJ95" s="237" t="s">
        <v>2433</v>
      </c>
      <c r="CK95" s="237" t="s">
        <v>2433</v>
      </c>
      <c r="CL95" s="237" t="s">
        <v>2462</v>
      </c>
      <c r="CM95" s="237" t="s">
        <v>2433</v>
      </c>
      <c r="CN95" s="237" t="s">
        <v>2433</v>
      </c>
      <c r="CO95" s="237" t="s">
        <v>2433</v>
      </c>
      <c r="CP95" s="237" t="s">
        <v>2433</v>
      </c>
      <c r="CQ95" s="237" t="s">
        <v>2433</v>
      </c>
      <c r="CR95" s="237" t="s">
        <v>2462</v>
      </c>
      <c r="CS95" s="237" t="s">
        <v>2462</v>
      </c>
      <c r="CT95" s="237" t="s">
        <v>2433</v>
      </c>
      <c r="CU95" s="237" t="s">
        <v>2433</v>
      </c>
      <c r="CV95" s="237" t="s">
        <v>2433</v>
      </c>
      <c r="CW95" s="237" t="s">
        <v>2433</v>
      </c>
      <c r="CX95" s="237" t="s">
        <v>2462</v>
      </c>
      <c r="CY95" s="237" t="s">
        <v>2433</v>
      </c>
      <c r="CZ95" s="237" t="s">
        <v>2433</v>
      </c>
      <c r="DA95" s="237" t="s">
        <v>2511</v>
      </c>
      <c r="DB95" s="238">
        <v>42782.635462962964</v>
      </c>
      <c r="DC95" s="237" t="s">
        <v>2511</v>
      </c>
      <c r="DD95" s="238">
        <v>42782.635462962964</v>
      </c>
    </row>
    <row r="96" spans="1:108" ht="45" hidden="1" x14ac:dyDescent="0.25">
      <c r="A96" s="236">
        <v>102</v>
      </c>
      <c r="B96" s="237" t="s">
        <v>2432</v>
      </c>
      <c r="C96" s="236">
        <v>63</v>
      </c>
      <c r="D96" s="236" t="b">
        <v>1</v>
      </c>
      <c r="E96" s="237" t="s">
        <v>2710</v>
      </c>
      <c r="F96" s="237" t="s">
        <v>5794</v>
      </c>
      <c r="G96" s="237" t="s">
        <v>3255</v>
      </c>
      <c r="H96" s="237" t="s">
        <v>5795</v>
      </c>
      <c r="I96" s="237" t="s">
        <v>4323</v>
      </c>
      <c r="J96" s="237" t="s">
        <v>5794</v>
      </c>
      <c r="K96" s="237" t="s">
        <v>3255</v>
      </c>
      <c r="L96" s="237" t="s">
        <v>5795</v>
      </c>
      <c r="M96" s="237" t="s">
        <v>5796</v>
      </c>
      <c r="N96" s="237" t="s">
        <v>5797</v>
      </c>
      <c r="O96" s="237" t="s">
        <v>5798</v>
      </c>
      <c r="P96" s="237" t="s">
        <v>2433</v>
      </c>
      <c r="Q96" s="237" t="s">
        <v>5799</v>
      </c>
      <c r="R96" s="237" t="s">
        <v>2433</v>
      </c>
      <c r="S96" s="237" t="s">
        <v>2462</v>
      </c>
      <c r="T96" s="237" t="s">
        <v>2433</v>
      </c>
      <c r="U96" s="237" t="s">
        <v>5800</v>
      </c>
      <c r="V96" s="237" t="s">
        <v>2433</v>
      </c>
      <c r="W96" s="237" t="s">
        <v>5801</v>
      </c>
      <c r="X96" s="237" t="s">
        <v>2433</v>
      </c>
      <c r="Y96" s="237" t="s">
        <v>5802</v>
      </c>
      <c r="Z96" s="237" t="s">
        <v>2433</v>
      </c>
      <c r="AA96" s="237" t="s">
        <v>5803</v>
      </c>
      <c r="AB96" s="237" t="s">
        <v>2433</v>
      </c>
      <c r="AC96" s="237" t="s">
        <v>5804</v>
      </c>
      <c r="AD96" s="237" t="s">
        <v>2433</v>
      </c>
      <c r="AE96" s="237" t="s">
        <v>5805</v>
      </c>
      <c r="AF96" s="237" t="s">
        <v>2433</v>
      </c>
      <c r="AG96" s="237" t="s">
        <v>5806</v>
      </c>
      <c r="AH96" s="237" t="s">
        <v>2433</v>
      </c>
      <c r="AI96" s="237" t="s">
        <v>5807</v>
      </c>
      <c r="AJ96" s="237" t="s">
        <v>2433</v>
      </c>
      <c r="AK96" s="237" t="s">
        <v>5808</v>
      </c>
      <c r="AL96" s="237" t="s">
        <v>2433</v>
      </c>
      <c r="AM96" s="237" t="s">
        <v>2462</v>
      </c>
      <c r="AN96" s="237" t="s">
        <v>2433</v>
      </c>
      <c r="AO96" s="237" t="s">
        <v>5809</v>
      </c>
      <c r="AP96" s="237" t="s">
        <v>2433</v>
      </c>
      <c r="AQ96" s="237" t="s">
        <v>2462</v>
      </c>
      <c r="AR96" s="237" t="s">
        <v>2433</v>
      </c>
      <c r="AS96" s="237" t="s">
        <v>5809</v>
      </c>
      <c r="AT96" s="237" t="s">
        <v>2433</v>
      </c>
      <c r="AU96" s="237" t="s">
        <v>5810</v>
      </c>
      <c r="AV96" s="237" t="s">
        <v>2433</v>
      </c>
      <c r="AW96" s="237" t="s">
        <v>5811</v>
      </c>
      <c r="AX96" s="237" t="s">
        <v>2433</v>
      </c>
      <c r="AY96" s="237" t="s">
        <v>5812</v>
      </c>
      <c r="AZ96" s="237" t="s">
        <v>5813</v>
      </c>
      <c r="BA96" s="237" t="s">
        <v>2462</v>
      </c>
      <c r="BB96" s="237" t="s">
        <v>5814</v>
      </c>
      <c r="BC96" s="237" t="s">
        <v>2462</v>
      </c>
      <c r="BD96" s="237" t="s">
        <v>2433</v>
      </c>
      <c r="BE96" s="237" t="s">
        <v>5815</v>
      </c>
      <c r="BF96" s="237" t="s">
        <v>2433</v>
      </c>
      <c r="BG96" s="237" t="s">
        <v>2462</v>
      </c>
      <c r="BH96" s="237" t="s">
        <v>2462</v>
      </c>
      <c r="BI96" s="237" t="s">
        <v>2462</v>
      </c>
      <c r="BJ96" s="237" t="s">
        <v>2433</v>
      </c>
      <c r="BK96" s="237" t="s">
        <v>2462</v>
      </c>
      <c r="BL96" s="237" t="s">
        <v>2462</v>
      </c>
      <c r="BM96" s="237" t="s">
        <v>2462</v>
      </c>
      <c r="BN96" s="237" t="s">
        <v>2462</v>
      </c>
      <c r="BO96" s="237" t="s">
        <v>2462</v>
      </c>
      <c r="BP96" s="237" t="s">
        <v>2433</v>
      </c>
      <c r="BQ96" s="237" t="s">
        <v>2433</v>
      </c>
      <c r="BR96" s="237" t="s">
        <v>2433</v>
      </c>
      <c r="BS96" s="237" t="s">
        <v>2433</v>
      </c>
      <c r="BT96" s="237" t="s">
        <v>2433</v>
      </c>
      <c r="BU96" s="237" t="s">
        <v>2433</v>
      </c>
      <c r="BV96" s="237" t="s">
        <v>2433</v>
      </c>
      <c r="BW96" s="237" t="s">
        <v>2462</v>
      </c>
      <c r="BX96" s="237" t="s">
        <v>2462</v>
      </c>
      <c r="BY96" s="237" t="s">
        <v>2433</v>
      </c>
      <c r="BZ96" s="237" t="s">
        <v>2462</v>
      </c>
      <c r="CA96" s="237" t="s">
        <v>2433</v>
      </c>
      <c r="CB96" s="237" t="s">
        <v>2462</v>
      </c>
      <c r="CC96" s="237" t="s">
        <v>2462</v>
      </c>
      <c r="CD96" s="237" t="s">
        <v>2433</v>
      </c>
      <c r="CE96" s="237" t="s">
        <v>2433</v>
      </c>
      <c r="CF96" s="237" t="s">
        <v>2433</v>
      </c>
      <c r="CG96" s="237" t="s">
        <v>2433</v>
      </c>
      <c r="CH96" s="237" t="s">
        <v>2433</v>
      </c>
      <c r="CI96" s="237" t="s">
        <v>2462</v>
      </c>
      <c r="CJ96" s="237" t="s">
        <v>2433</v>
      </c>
      <c r="CK96" s="237" t="s">
        <v>2433</v>
      </c>
      <c r="CL96" s="237" t="s">
        <v>2462</v>
      </c>
      <c r="CM96" s="237" t="s">
        <v>2433</v>
      </c>
      <c r="CN96" s="237" t="s">
        <v>2433</v>
      </c>
      <c r="CO96" s="237" t="s">
        <v>2433</v>
      </c>
      <c r="CP96" s="237" t="s">
        <v>2433</v>
      </c>
      <c r="CQ96" s="237" t="s">
        <v>2433</v>
      </c>
      <c r="CR96" s="237" t="s">
        <v>2462</v>
      </c>
      <c r="CS96" s="237" t="s">
        <v>2462</v>
      </c>
      <c r="CT96" s="237" t="s">
        <v>2433</v>
      </c>
      <c r="CU96" s="237" t="s">
        <v>2433</v>
      </c>
      <c r="CV96" s="237" t="s">
        <v>2433</v>
      </c>
      <c r="CW96" s="237" t="s">
        <v>2433</v>
      </c>
      <c r="CX96" s="237" t="s">
        <v>2462</v>
      </c>
      <c r="CY96" s="237" t="s">
        <v>2433</v>
      </c>
      <c r="CZ96" s="237" t="s">
        <v>2433</v>
      </c>
      <c r="DA96" s="237" t="s">
        <v>2470</v>
      </c>
      <c r="DB96" s="238">
        <v>42789.418321759258</v>
      </c>
      <c r="DC96" s="237" t="s">
        <v>2470</v>
      </c>
      <c r="DD96" s="238">
        <v>42789.418321759258</v>
      </c>
    </row>
    <row r="97" spans="1:108" ht="30" hidden="1" x14ac:dyDescent="0.25">
      <c r="A97" s="236">
        <v>103</v>
      </c>
      <c r="B97" s="237" t="s">
        <v>2432</v>
      </c>
      <c r="C97" s="236">
        <v>53</v>
      </c>
      <c r="D97" s="236" t="b">
        <v>1</v>
      </c>
      <c r="E97" s="237" t="s">
        <v>2850</v>
      </c>
      <c r="F97" s="237" t="s">
        <v>5816</v>
      </c>
      <c r="G97" s="237" t="s">
        <v>5817</v>
      </c>
      <c r="H97" s="237" t="s">
        <v>5818</v>
      </c>
      <c r="I97" s="237" t="s">
        <v>2433</v>
      </c>
      <c r="J97" s="237" t="s">
        <v>5816</v>
      </c>
      <c r="K97" s="237" t="s">
        <v>5817</v>
      </c>
      <c r="L97" s="237" t="s">
        <v>5818</v>
      </c>
      <c r="M97" s="237" t="s">
        <v>5819</v>
      </c>
      <c r="N97" s="237" t="s">
        <v>5820</v>
      </c>
      <c r="O97" s="237" t="s">
        <v>5821</v>
      </c>
      <c r="P97" s="237" t="s">
        <v>2433</v>
      </c>
      <c r="Q97" s="237" t="s">
        <v>5822</v>
      </c>
      <c r="R97" s="237" t="s">
        <v>2433</v>
      </c>
      <c r="S97" s="237" t="s">
        <v>2462</v>
      </c>
      <c r="T97" s="237" t="s">
        <v>2433</v>
      </c>
      <c r="U97" s="237" t="s">
        <v>2462</v>
      </c>
      <c r="V97" s="237" t="s">
        <v>2433</v>
      </c>
      <c r="W97" s="237" t="s">
        <v>5823</v>
      </c>
      <c r="X97" s="237" t="s">
        <v>2433</v>
      </c>
      <c r="Y97" s="237" t="s">
        <v>5824</v>
      </c>
      <c r="Z97" s="237" t="s">
        <v>2433</v>
      </c>
      <c r="AA97" s="237" t="s">
        <v>5825</v>
      </c>
      <c r="AB97" s="237" t="s">
        <v>2433</v>
      </c>
      <c r="AC97" s="237" t="s">
        <v>5826</v>
      </c>
      <c r="AD97" s="237" t="s">
        <v>2433</v>
      </c>
      <c r="AE97" s="237" t="s">
        <v>5827</v>
      </c>
      <c r="AF97" s="237" t="s">
        <v>2433</v>
      </c>
      <c r="AG97" s="237" t="s">
        <v>5828</v>
      </c>
      <c r="AH97" s="237" t="s">
        <v>2433</v>
      </c>
      <c r="AI97" s="237" t="s">
        <v>5829</v>
      </c>
      <c r="AJ97" s="237" t="s">
        <v>2433</v>
      </c>
      <c r="AK97" s="237" t="s">
        <v>5830</v>
      </c>
      <c r="AL97" s="237" t="s">
        <v>2433</v>
      </c>
      <c r="AM97" s="237" t="s">
        <v>2462</v>
      </c>
      <c r="AN97" s="237" t="s">
        <v>2433</v>
      </c>
      <c r="AO97" s="237" t="s">
        <v>5831</v>
      </c>
      <c r="AP97" s="237" t="s">
        <v>2433</v>
      </c>
      <c r="AQ97" s="237" t="s">
        <v>2462</v>
      </c>
      <c r="AR97" s="237" t="s">
        <v>2433</v>
      </c>
      <c r="AS97" s="237" t="s">
        <v>5831</v>
      </c>
      <c r="AT97" s="237" t="s">
        <v>2433</v>
      </c>
      <c r="AU97" s="237" t="s">
        <v>5832</v>
      </c>
      <c r="AV97" s="237" t="s">
        <v>2433</v>
      </c>
      <c r="AW97" s="237" t="s">
        <v>5833</v>
      </c>
      <c r="AX97" s="237" t="s">
        <v>2433</v>
      </c>
      <c r="AY97" s="237" t="s">
        <v>5834</v>
      </c>
      <c r="AZ97" s="237" t="s">
        <v>5835</v>
      </c>
      <c r="BA97" s="237" t="s">
        <v>2462</v>
      </c>
      <c r="BB97" s="237" t="s">
        <v>2462</v>
      </c>
      <c r="BC97" s="237" t="s">
        <v>2462</v>
      </c>
      <c r="BD97" s="237" t="s">
        <v>2433</v>
      </c>
      <c r="BE97" s="237" t="s">
        <v>5835</v>
      </c>
      <c r="BF97" s="237" t="s">
        <v>2462</v>
      </c>
      <c r="BG97" s="237" t="s">
        <v>2462</v>
      </c>
      <c r="BH97" s="237" t="s">
        <v>2462</v>
      </c>
      <c r="BI97" s="237" t="s">
        <v>2462</v>
      </c>
      <c r="BJ97" s="237" t="s">
        <v>2462</v>
      </c>
      <c r="BK97" s="237" t="s">
        <v>2462</v>
      </c>
      <c r="BL97" s="237" t="s">
        <v>2462</v>
      </c>
      <c r="BM97" s="237" t="s">
        <v>2462</v>
      </c>
      <c r="BN97" s="237" t="s">
        <v>2462</v>
      </c>
      <c r="BO97" s="237" t="s">
        <v>2462</v>
      </c>
      <c r="BP97" s="237" t="s">
        <v>5836</v>
      </c>
      <c r="BQ97" s="237" t="s">
        <v>5837</v>
      </c>
      <c r="BR97" s="237" t="s">
        <v>2433</v>
      </c>
      <c r="BS97" s="237" t="s">
        <v>2433</v>
      </c>
      <c r="BT97" s="237" t="s">
        <v>2433</v>
      </c>
      <c r="BU97" s="237" t="s">
        <v>2433</v>
      </c>
      <c r="BV97" s="237" t="s">
        <v>2433</v>
      </c>
      <c r="BW97" s="237" t="s">
        <v>2462</v>
      </c>
      <c r="BX97" s="237" t="s">
        <v>2462</v>
      </c>
      <c r="BY97" s="237" t="s">
        <v>2433</v>
      </c>
      <c r="BZ97" s="237" t="s">
        <v>2462</v>
      </c>
      <c r="CA97" s="237" t="s">
        <v>2433</v>
      </c>
      <c r="CB97" s="237" t="s">
        <v>2462</v>
      </c>
      <c r="CC97" s="237" t="s">
        <v>2462</v>
      </c>
      <c r="CD97" s="237" t="s">
        <v>2433</v>
      </c>
      <c r="CE97" s="237" t="s">
        <v>2433</v>
      </c>
      <c r="CF97" s="237" t="s">
        <v>2433</v>
      </c>
      <c r="CG97" s="237" t="s">
        <v>2433</v>
      </c>
      <c r="CH97" s="237" t="s">
        <v>2433</v>
      </c>
      <c r="CI97" s="237" t="s">
        <v>2462</v>
      </c>
      <c r="CJ97" s="237" t="s">
        <v>2433</v>
      </c>
      <c r="CK97" s="237" t="s">
        <v>2433</v>
      </c>
      <c r="CL97" s="237" t="s">
        <v>2462</v>
      </c>
      <c r="CM97" s="237" t="s">
        <v>2433</v>
      </c>
      <c r="CN97" s="237" t="s">
        <v>2433</v>
      </c>
      <c r="CO97" s="237" t="s">
        <v>2433</v>
      </c>
      <c r="CP97" s="237" t="s">
        <v>2433</v>
      </c>
      <c r="CQ97" s="237" t="s">
        <v>2433</v>
      </c>
      <c r="CR97" s="237" t="s">
        <v>2462</v>
      </c>
      <c r="CS97" s="237" t="s">
        <v>2462</v>
      </c>
      <c r="CT97" s="237" t="s">
        <v>2433</v>
      </c>
      <c r="CU97" s="237" t="s">
        <v>2433</v>
      </c>
      <c r="CV97" s="237" t="s">
        <v>2433</v>
      </c>
      <c r="CW97" s="237" t="s">
        <v>2433</v>
      </c>
      <c r="CX97" s="237" t="s">
        <v>2462</v>
      </c>
      <c r="CY97" s="237" t="s">
        <v>2433</v>
      </c>
      <c r="CZ97" s="237" t="s">
        <v>2433</v>
      </c>
      <c r="DA97" s="237" t="s">
        <v>2511</v>
      </c>
      <c r="DB97" s="238">
        <v>42789.474872685183</v>
      </c>
      <c r="DC97" s="237" t="s">
        <v>2511</v>
      </c>
      <c r="DD97" s="238">
        <v>42789.475034722222</v>
      </c>
    </row>
    <row r="98" spans="1:108" ht="30" hidden="1" x14ac:dyDescent="0.25">
      <c r="A98" s="236">
        <v>104</v>
      </c>
      <c r="B98" s="237" t="s">
        <v>2432</v>
      </c>
      <c r="C98" s="236">
        <v>2</v>
      </c>
      <c r="D98" s="236" t="b">
        <v>1</v>
      </c>
      <c r="E98" s="237" t="s">
        <v>2433</v>
      </c>
      <c r="F98" s="237" t="s">
        <v>5838</v>
      </c>
      <c r="G98" s="237" t="s">
        <v>5839</v>
      </c>
      <c r="H98" s="237" t="s">
        <v>5840</v>
      </c>
      <c r="I98" s="237" t="s">
        <v>5841</v>
      </c>
      <c r="J98" s="237" t="s">
        <v>5842</v>
      </c>
      <c r="K98" s="237" t="s">
        <v>5843</v>
      </c>
      <c r="L98" s="237" t="s">
        <v>5844</v>
      </c>
      <c r="M98" s="237" t="s">
        <v>5845</v>
      </c>
      <c r="N98" s="237" t="s">
        <v>5846</v>
      </c>
      <c r="O98" s="237" t="s">
        <v>5847</v>
      </c>
      <c r="P98" s="237" t="s">
        <v>2433</v>
      </c>
      <c r="Q98" s="237" t="s">
        <v>5848</v>
      </c>
      <c r="R98" s="237" t="s">
        <v>2433</v>
      </c>
      <c r="S98" s="237" t="s">
        <v>5849</v>
      </c>
      <c r="T98" s="237" t="s">
        <v>2433</v>
      </c>
      <c r="U98" s="237" t="s">
        <v>2462</v>
      </c>
      <c r="V98" s="237" t="s">
        <v>2433</v>
      </c>
      <c r="W98" s="237" t="s">
        <v>5850</v>
      </c>
      <c r="X98" s="237" t="s">
        <v>2433</v>
      </c>
      <c r="Y98" s="237" t="s">
        <v>5851</v>
      </c>
      <c r="Z98" s="237" t="s">
        <v>2433</v>
      </c>
      <c r="AA98" s="237" t="s">
        <v>5852</v>
      </c>
      <c r="AB98" s="237" t="s">
        <v>2433</v>
      </c>
      <c r="AC98" s="237" t="s">
        <v>5853</v>
      </c>
      <c r="AD98" s="237" t="s">
        <v>2433</v>
      </c>
      <c r="AE98" s="237" t="s">
        <v>5854</v>
      </c>
      <c r="AF98" s="237" t="s">
        <v>2433</v>
      </c>
      <c r="AG98" s="237" t="s">
        <v>5855</v>
      </c>
      <c r="AH98" s="237" t="s">
        <v>2433</v>
      </c>
      <c r="AI98" s="237" t="s">
        <v>5856</v>
      </c>
      <c r="AJ98" s="237" t="s">
        <v>2433</v>
      </c>
      <c r="AK98" s="237" t="s">
        <v>5857</v>
      </c>
      <c r="AL98" s="237" t="s">
        <v>2433</v>
      </c>
      <c r="AM98" s="237" t="s">
        <v>5858</v>
      </c>
      <c r="AN98" s="237" t="s">
        <v>2433</v>
      </c>
      <c r="AO98" s="237" t="s">
        <v>5859</v>
      </c>
      <c r="AP98" s="237" t="s">
        <v>2433</v>
      </c>
      <c r="AQ98" s="237" t="s">
        <v>5860</v>
      </c>
      <c r="AR98" s="237" t="s">
        <v>2433</v>
      </c>
      <c r="AS98" s="237" t="s">
        <v>5861</v>
      </c>
      <c r="AT98" s="237" t="s">
        <v>2433</v>
      </c>
      <c r="AU98" s="237" t="s">
        <v>5862</v>
      </c>
      <c r="AV98" s="237" t="s">
        <v>2433</v>
      </c>
      <c r="AW98" s="237" t="s">
        <v>5863</v>
      </c>
      <c r="AX98" s="237" t="s">
        <v>2433</v>
      </c>
      <c r="AY98" s="237" t="s">
        <v>3701</v>
      </c>
      <c r="AZ98" s="237" t="s">
        <v>5864</v>
      </c>
      <c r="BA98" s="237" t="s">
        <v>5865</v>
      </c>
      <c r="BB98" s="237" t="s">
        <v>5866</v>
      </c>
      <c r="BC98" s="237" t="s">
        <v>2462</v>
      </c>
      <c r="BD98" s="237" t="s">
        <v>70</v>
      </c>
      <c r="BE98" s="237" t="s">
        <v>5867</v>
      </c>
      <c r="BF98" s="237" t="s">
        <v>2433</v>
      </c>
      <c r="BG98" s="237" t="s">
        <v>2462</v>
      </c>
      <c r="BH98" s="237" t="s">
        <v>2462</v>
      </c>
      <c r="BI98" s="237" t="s">
        <v>2462</v>
      </c>
      <c r="BJ98" s="237" t="s">
        <v>2433</v>
      </c>
      <c r="BK98" s="237" t="s">
        <v>2462</v>
      </c>
      <c r="BL98" s="237" t="s">
        <v>2462</v>
      </c>
      <c r="BM98" s="237" t="s">
        <v>2462</v>
      </c>
      <c r="BN98" s="237" t="s">
        <v>2462</v>
      </c>
      <c r="BO98" s="237" t="s">
        <v>2462</v>
      </c>
      <c r="BP98" s="237" t="s">
        <v>2433</v>
      </c>
      <c r="BQ98" s="237" t="s">
        <v>2433</v>
      </c>
      <c r="BR98" s="237" t="s">
        <v>2433</v>
      </c>
      <c r="BS98" s="237" t="s">
        <v>5868</v>
      </c>
      <c r="BT98" s="237" t="s">
        <v>2433</v>
      </c>
      <c r="BU98" s="237" t="s">
        <v>2433</v>
      </c>
      <c r="BV98" s="237" t="s">
        <v>2433</v>
      </c>
      <c r="BW98" s="237" t="s">
        <v>5868</v>
      </c>
      <c r="BX98" s="237" t="s">
        <v>2462</v>
      </c>
      <c r="BY98" s="237" t="s">
        <v>2433</v>
      </c>
      <c r="BZ98" s="237" t="s">
        <v>2462</v>
      </c>
      <c r="CA98" s="237" t="s">
        <v>2433</v>
      </c>
      <c r="CB98" s="237" t="s">
        <v>2462</v>
      </c>
      <c r="CC98" s="237" t="s">
        <v>2705</v>
      </c>
      <c r="CD98" s="237" t="s">
        <v>5869</v>
      </c>
      <c r="CE98" s="237" t="s">
        <v>2433</v>
      </c>
      <c r="CF98" s="237" t="s">
        <v>2433</v>
      </c>
      <c r="CG98" s="237" t="s">
        <v>5870</v>
      </c>
      <c r="CH98" s="237" t="s">
        <v>5871</v>
      </c>
      <c r="CI98" s="237" t="s">
        <v>5870</v>
      </c>
      <c r="CJ98" s="237" t="s">
        <v>2433</v>
      </c>
      <c r="CK98" s="237" t="s">
        <v>2433</v>
      </c>
      <c r="CL98" s="237" t="s">
        <v>2462</v>
      </c>
      <c r="CM98" s="237" t="s">
        <v>2433</v>
      </c>
      <c r="CN98" s="237" t="s">
        <v>2433</v>
      </c>
      <c r="CO98" s="237" t="s">
        <v>2433</v>
      </c>
      <c r="CP98" s="237" t="s">
        <v>2433</v>
      </c>
      <c r="CQ98" s="237" t="s">
        <v>2433</v>
      </c>
      <c r="CR98" s="237" t="s">
        <v>2462</v>
      </c>
      <c r="CS98" s="237" t="s">
        <v>2462</v>
      </c>
      <c r="CT98" s="237" t="s">
        <v>2433</v>
      </c>
      <c r="CU98" s="237" t="s">
        <v>2433</v>
      </c>
      <c r="CV98" s="237" t="s">
        <v>2433</v>
      </c>
      <c r="CW98" s="237" t="s">
        <v>2433</v>
      </c>
      <c r="CX98" s="237" t="s">
        <v>2462</v>
      </c>
      <c r="CY98" s="237" t="s">
        <v>2433</v>
      </c>
      <c r="CZ98" s="237" t="s">
        <v>2433</v>
      </c>
      <c r="DA98" s="237" t="s">
        <v>2470</v>
      </c>
      <c r="DB98" s="238">
        <v>42789.479259259257</v>
      </c>
      <c r="DC98" s="237" t="s">
        <v>2775</v>
      </c>
      <c r="DD98" s="238">
        <v>42865.469097222223</v>
      </c>
    </row>
    <row r="99" spans="1:108" ht="60" hidden="1" x14ac:dyDescent="0.25">
      <c r="A99" s="236">
        <v>105</v>
      </c>
      <c r="B99" s="237" t="s">
        <v>2432</v>
      </c>
      <c r="C99" s="236">
        <v>21</v>
      </c>
      <c r="D99" s="236" t="b">
        <v>1</v>
      </c>
      <c r="E99" s="237" t="s">
        <v>2433</v>
      </c>
      <c r="F99" s="237" t="s">
        <v>5872</v>
      </c>
      <c r="G99" s="237" t="s">
        <v>5873</v>
      </c>
      <c r="H99" s="237" t="s">
        <v>5874</v>
      </c>
      <c r="I99" s="237" t="s">
        <v>5875</v>
      </c>
      <c r="J99" s="237" t="s">
        <v>7</v>
      </c>
      <c r="K99" s="237" t="s">
        <v>7</v>
      </c>
      <c r="L99" s="237" t="s">
        <v>7</v>
      </c>
      <c r="M99" s="237" t="s">
        <v>5876</v>
      </c>
      <c r="N99" s="237" t="s">
        <v>5877</v>
      </c>
      <c r="O99" s="237" t="s">
        <v>5878</v>
      </c>
      <c r="P99" s="237" t="s">
        <v>2433</v>
      </c>
      <c r="Q99" s="237" t="s">
        <v>5879</v>
      </c>
      <c r="R99" s="237" t="s">
        <v>2433</v>
      </c>
      <c r="S99" s="237" t="s">
        <v>5880</v>
      </c>
      <c r="T99" s="237" t="s">
        <v>2433</v>
      </c>
      <c r="U99" s="237" t="s">
        <v>2462</v>
      </c>
      <c r="V99" s="237" t="s">
        <v>2433</v>
      </c>
      <c r="W99" s="237" t="s">
        <v>5881</v>
      </c>
      <c r="X99" s="237" t="s">
        <v>2433</v>
      </c>
      <c r="Y99" s="237" t="s">
        <v>5882</v>
      </c>
      <c r="Z99" s="237" t="s">
        <v>2433</v>
      </c>
      <c r="AA99" s="237" t="s">
        <v>5883</v>
      </c>
      <c r="AB99" s="237" t="s">
        <v>2433</v>
      </c>
      <c r="AC99" s="237" t="s">
        <v>5884</v>
      </c>
      <c r="AD99" s="237" t="s">
        <v>2433</v>
      </c>
      <c r="AE99" s="237" t="s">
        <v>5885</v>
      </c>
      <c r="AF99" s="237" t="s">
        <v>2433</v>
      </c>
      <c r="AG99" s="237" t="s">
        <v>5886</v>
      </c>
      <c r="AH99" s="237" t="s">
        <v>2433</v>
      </c>
      <c r="AI99" s="237" t="s">
        <v>5887</v>
      </c>
      <c r="AJ99" s="237" t="s">
        <v>2433</v>
      </c>
      <c r="AK99" s="237" t="s">
        <v>5888</v>
      </c>
      <c r="AL99" s="237" t="s">
        <v>2433</v>
      </c>
      <c r="AM99" s="237" t="s">
        <v>5889</v>
      </c>
      <c r="AN99" s="237" t="s">
        <v>2433</v>
      </c>
      <c r="AO99" s="237" t="s">
        <v>5890</v>
      </c>
      <c r="AP99" s="237" t="s">
        <v>2433</v>
      </c>
      <c r="AQ99" s="237" t="s">
        <v>5891</v>
      </c>
      <c r="AR99" s="237" t="s">
        <v>2433</v>
      </c>
      <c r="AS99" s="237" t="s">
        <v>5892</v>
      </c>
      <c r="AT99" s="237" t="s">
        <v>2433</v>
      </c>
      <c r="AU99" s="237" t="s">
        <v>5893</v>
      </c>
      <c r="AV99" s="237" t="s">
        <v>2433</v>
      </c>
      <c r="AW99" s="237" t="s">
        <v>5894</v>
      </c>
      <c r="AX99" s="237" t="s">
        <v>2433</v>
      </c>
      <c r="AY99" s="237" t="s">
        <v>5895</v>
      </c>
      <c r="AZ99" s="237" t="s">
        <v>5896</v>
      </c>
      <c r="BA99" s="237" t="s">
        <v>5897</v>
      </c>
      <c r="BB99" s="237" t="s">
        <v>5898</v>
      </c>
      <c r="BC99" s="237" t="s">
        <v>2462</v>
      </c>
      <c r="BD99" s="237" t="s">
        <v>70</v>
      </c>
      <c r="BE99" s="237" t="s">
        <v>5899</v>
      </c>
      <c r="BF99" s="237" t="s">
        <v>2433</v>
      </c>
      <c r="BG99" s="237" t="s">
        <v>2462</v>
      </c>
      <c r="BH99" s="237" t="s">
        <v>2462</v>
      </c>
      <c r="BI99" s="237" t="s">
        <v>2462</v>
      </c>
      <c r="BJ99" s="237" t="s">
        <v>2433</v>
      </c>
      <c r="BK99" s="237" t="s">
        <v>2462</v>
      </c>
      <c r="BL99" s="237" t="s">
        <v>2462</v>
      </c>
      <c r="BM99" s="237" t="s">
        <v>2462</v>
      </c>
      <c r="BN99" s="237" t="s">
        <v>2462</v>
      </c>
      <c r="BO99" s="237" t="s">
        <v>2462</v>
      </c>
      <c r="BP99" s="237" t="s">
        <v>5900</v>
      </c>
      <c r="BQ99" s="237" t="s">
        <v>5901</v>
      </c>
      <c r="BR99" s="237" t="s">
        <v>5902</v>
      </c>
      <c r="BS99" s="237" t="s">
        <v>5903</v>
      </c>
      <c r="BT99" s="237" t="s">
        <v>5904</v>
      </c>
      <c r="BU99" s="237" t="s">
        <v>2462</v>
      </c>
      <c r="BV99" s="237" t="s">
        <v>2433</v>
      </c>
      <c r="BW99" s="237" t="s">
        <v>5905</v>
      </c>
      <c r="BX99" s="237" t="s">
        <v>2507</v>
      </c>
      <c r="BY99" s="237" t="s">
        <v>5906</v>
      </c>
      <c r="BZ99" s="237" t="s">
        <v>2702</v>
      </c>
      <c r="CA99" s="237" t="s">
        <v>5907</v>
      </c>
      <c r="CB99" s="237" t="s">
        <v>5908</v>
      </c>
      <c r="CC99" s="237" t="s">
        <v>2467</v>
      </c>
      <c r="CD99" s="237" t="s">
        <v>5909</v>
      </c>
      <c r="CE99" s="237" t="s">
        <v>5910</v>
      </c>
      <c r="CF99" s="237" t="s">
        <v>2462</v>
      </c>
      <c r="CG99" s="237" t="s">
        <v>5911</v>
      </c>
      <c r="CH99" s="237" t="s">
        <v>5912</v>
      </c>
      <c r="CI99" s="237" t="s">
        <v>5909</v>
      </c>
      <c r="CJ99" s="237" t="s">
        <v>2433</v>
      </c>
      <c r="CK99" s="237" t="s">
        <v>2433</v>
      </c>
      <c r="CL99" s="237" t="s">
        <v>2462</v>
      </c>
      <c r="CM99" s="237" t="s">
        <v>2433</v>
      </c>
      <c r="CN99" s="237" t="s">
        <v>2433</v>
      </c>
      <c r="CO99" s="237" t="s">
        <v>2433</v>
      </c>
      <c r="CP99" s="237" t="s">
        <v>2433</v>
      </c>
      <c r="CQ99" s="237" t="s">
        <v>2433</v>
      </c>
      <c r="CR99" s="237" t="s">
        <v>2462</v>
      </c>
      <c r="CS99" s="237" t="s">
        <v>2462</v>
      </c>
      <c r="CT99" s="237" t="s">
        <v>2433</v>
      </c>
      <c r="CU99" s="237" t="s">
        <v>2433</v>
      </c>
      <c r="CV99" s="237" t="s">
        <v>2433</v>
      </c>
      <c r="CW99" s="237" t="s">
        <v>2433</v>
      </c>
      <c r="CX99" s="237" t="s">
        <v>2462</v>
      </c>
      <c r="CY99" s="237" t="s">
        <v>2433</v>
      </c>
      <c r="CZ99" s="237" t="s">
        <v>5913</v>
      </c>
      <c r="DA99" s="237" t="s">
        <v>2511</v>
      </c>
      <c r="DB99" s="238">
        <v>42793.380659722221</v>
      </c>
      <c r="DC99" s="237" t="s">
        <v>2511</v>
      </c>
      <c r="DD99" s="238">
        <v>42793.380659722221</v>
      </c>
    </row>
    <row r="100" spans="1:108" ht="45" hidden="1" x14ac:dyDescent="0.25">
      <c r="A100" s="236">
        <v>106</v>
      </c>
      <c r="B100" s="237" t="s">
        <v>2432</v>
      </c>
      <c r="C100" s="236">
        <v>35</v>
      </c>
      <c r="D100" s="236" t="b">
        <v>1</v>
      </c>
      <c r="E100" s="237" t="s">
        <v>2433</v>
      </c>
      <c r="F100" s="237" t="s">
        <v>5914</v>
      </c>
      <c r="G100" s="237" t="s">
        <v>2673</v>
      </c>
      <c r="H100" s="237" t="s">
        <v>5915</v>
      </c>
      <c r="I100" s="237" t="s">
        <v>5916</v>
      </c>
      <c r="J100" s="237" t="s">
        <v>5917</v>
      </c>
      <c r="K100" s="237" t="s">
        <v>2476</v>
      </c>
      <c r="L100" s="237" t="s">
        <v>5918</v>
      </c>
      <c r="M100" s="237" t="s">
        <v>5919</v>
      </c>
      <c r="N100" s="237" t="s">
        <v>5920</v>
      </c>
      <c r="O100" s="237" t="s">
        <v>5921</v>
      </c>
      <c r="P100" s="237" t="s">
        <v>2433</v>
      </c>
      <c r="Q100" s="237" t="s">
        <v>5922</v>
      </c>
      <c r="R100" s="237" t="s">
        <v>2433</v>
      </c>
      <c r="S100" s="237" t="s">
        <v>5923</v>
      </c>
      <c r="T100" s="237" t="s">
        <v>2433</v>
      </c>
      <c r="U100" s="237" t="s">
        <v>5924</v>
      </c>
      <c r="V100" s="237" t="s">
        <v>2433</v>
      </c>
      <c r="W100" s="237" t="s">
        <v>5925</v>
      </c>
      <c r="X100" s="237" t="s">
        <v>2433</v>
      </c>
      <c r="Y100" s="237" t="s">
        <v>5926</v>
      </c>
      <c r="Z100" s="237" t="s">
        <v>2433</v>
      </c>
      <c r="AA100" s="237" t="s">
        <v>5927</v>
      </c>
      <c r="AB100" s="237" t="s">
        <v>2433</v>
      </c>
      <c r="AC100" s="237" t="s">
        <v>5924</v>
      </c>
      <c r="AD100" s="237" t="s">
        <v>2433</v>
      </c>
      <c r="AE100" s="237" t="s">
        <v>5928</v>
      </c>
      <c r="AF100" s="237" t="s">
        <v>2433</v>
      </c>
      <c r="AG100" s="237" t="s">
        <v>5929</v>
      </c>
      <c r="AH100" s="237" t="s">
        <v>2433</v>
      </c>
      <c r="AI100" s="237" t="s">
        <v>5930</v>
      </c>
      <c r="AJ100" s="237" t="s">
        <v>2433</v>
      </c>
      <c r="AK100" s="237" t="s">
        <v>5931</v>
      </c>
      <c r="AL100" s="237" t="s">
        <v>2433</v>
      </c>
      <c r="AM100" s="237" t="s">
        <v>5932</v>
      </c>
      <c r="AN100" s="237" t="s">
        <v>2433</v>
      </c>
      <c r="AO100" s="237" t="s">
        <v>5933</v>
      </c>
      <c r="AP100" s="237" t="s">
        <v>2433</v>
      </c>
      <c r="AQ100" s="237" t="s">
        <v>5934</v>
      </c>
      <c r="AR100" s="237" t="s">
        <v>2433</v>
      </c>
      <c r="AS100" s="237" t="s">
        <v>5935</v>
      </c>
      <c r="AT100" s="237" t="s">
        <v>2433</v>
      </c>
      <c r="AU100" s="237" t="s">
        <v>5936</v>
      </c>
      <c r="AV100" s="237" t="s">
        <v>2433</v>
      </c>
      <c r="AW100" s="237" t="s">
        <v>5937</v>
      </c>
      <c r="AX100" s="237" t="s">
        <v>2433</v>
      </c>
      <c r="AY100" s="237" t="s">
        <v>5938</v>
      </c>
      <c r="AZ100" s="237" t="s">
        <v>5939</v>
      </c>
      <c r="BA100" s="237" t="s">
        <v>5940</v>
      </c>
      <c r="BB100" s="237" t="s">
        <v>5941</v>
      </c>
      <c r="BC100" s="237" t="s">
        <v>4083</v>
      </c>
      <c r="BD100" s="237" t="s">
        <v>2433</v>
      </c>
      <c r="BE100" s="237" t="s">
        <v>5942</v>
      </c>
      <c r="BF100" s="237" t="s">
        <v>2433</v>
      </c>
      <c r="BG100" s="237" t="s">
        <v>2462</v>
      </c>
      <c r="BH100" s="237" t="s">
        <v>2462</v>
      </c>
      <c r="BI100" s="237" t="s">
        <v>2462</v>
      </c>
      <c r="BJ100" s="237" t="s">
        <v>2433</v>
      </c>
      <c r="BK100" s="237" t="s">
        <v>2462</v>
      </c>
      <c r="BL100" s="237" t="s">
        <v>2462</v>
      </c>
      <c r="BM100" s="237" t="s">
        <v>2462</v>
      </c>
      <c r="BN100" s="237" t="s">
        <v>2462</v>
      </c>
      <c r="BO100" s="237" t="s">
        <v>2462</v>
      </c>
      <c r="BP100" s="237" t="s">
        <v>5943</v>
      </c>
      <c r="BQ100" s="237" t="s">
        <v>5944</v>
      </c>
      <c r="BR100" s="237" t="s">
        <v>5945</v>
      </c>
      <c r="BS100" s="237" t="s">
        <v>5946</v>
      </c>
      <c r="BT100" s="237" t="s">
        <v>2433</v>
      </c>
      <c r="BU100" s="237" t="s">
        <v>2433</v>
      </c>
      <c r="BV100" s="237" t="s">
        <v>2433</v>
      </c>
      <c r="BW100" s="237" t="s">
        <v>5947</v>
      </c>
      <c r="BX100" s="237" t="s">
        <v>2462</v>
      </c>
      <c r="BY100" s="237" t="s">
        <v>2433</v>
      </c>
      <c r="BZ100" s="237" t="s">
        <v>2462</v>
      </c>
      <c r="CA100" s="237" t="s">
        <v>2433</v>
      </c>
      <c r="CB100" s="237" t="s">
        <v>2462</v>
      </c>
      <c r="CC100" s="237" t="s">
        <v>2705</v>
      </c>
      <c r="CD100" s="237" t="s">
        <v>5948</v>
      </c>
      <c r="CE100" s="237" t="s">
        <v>5949</v>
      </c>
      <c r="CF100" s="237" t="s">
        <v>2462</v>
      </c>
      <c r="CG100" s="237" t="s">
        <v>5950</v>
      </c>
      <c r="CH100" s="237" t="s">
        <v>5951</v>
      </c>
      <c r="CI100" s="237" t="s">
        <v>5948</v>
      </c>
      <c r="CJ100" s="237" t="s">
        <v>2433</v>
      </c>
      <c r="CK100" s="237" t="s">
        <v>2433</v>
      </c>
      <c r="CL100" s="237" t="s">
        <v>2462</v>
      </c>
      <c r="CM100" s="237" t="s">
        <v>2433</v>
      </c>
      <c r="CN100" s="237" t="s">
        <v>2433</v>
      </c>
      <c r="CO100" s="237" t="s">
        <v>2433</v>
      </c>
      <c r="CP100" s="237" t="s">
        <v>2433</v>
      </c>
      <c r="CQ100" s="237" t="s">
        <v>2433</v>
      </c>
      <c r="CR100" s="237" t="s">
        <v>2433</v>
      </c>
      <c r="CS100" s="237" t="s">
        <v>2462</v>
      </c>
      <c r="CT100" s="237" t="s">
        <v>2433</v>
      </c>
      <c r="CU100" s="237" t="s">
        <v>2433</v>
      </c>
      <c r="CV100" s="237" t="s">
        <v>2433</v>
      </c>
      <c r="CW100" s="237" t="s">
        <v>2433</v>
      </c>
      <c r="CX100" s="237" t="s">
        <v>2462</v>
      </c>
      <c r="CY100" s="237" t="s">
        <v>2433</v>
      </c>
      <c r="CZ100" s="237" t="s">
        <v>2433</v>
      </c>
      <c r="DA100" s="237" t="s">
        <v>2511</v>
      </c>
      <c r="DB100" s="238">
        <v>42807.487870370373</v>
      </c>
      <c r="DC100" s="237" t="s">
        <v>2470</v>
      </c>
      <c r="DD100" s="238">
        <v>42881.409675925926</v>
      </c>
    </row>
    <row r="101" spans="1:108" ht="120" hidden="1" x14ac:dyDescent="0.25">
      <c r="A101" s="236">
        <v>108</v>
      </c>
      <c r="B101" s="237" t="s">
        <v>2432</v>
      </c>
      <c r="C101" s="236">
        <v>97</v>
      </c>
      <c r="D101" s="236" t="b">
        <v>1</v>
      </c>
      <c r="E101" s="237" t="s">
        <v>2433</v>
      </c>
      <c r="F101" s="237" t="s">
        <v>5952</v>
      </c>
      <c r="G101" s="237" t="s">
        <v>4289</v>
      </c>
      <c r="H101" s="237" t="s">
        <v>5953</v>
      </c>
      <c r="I101" s="237" t="s">
        <v>5954</v>
      </c>
      <c r="J101" s="237" t="s">
        <v>5955</v>
      </c>
      <c r="K101" s="237" t="s">
        <v>5956</v>
      </c>
      <c r="L101" s="237" t="s">
        <v>5957</v>
      </c>
      <c r="M101" s="237" t="s">
        <v>5958</v>
      </c>
      <c r="N101" s="237" t="s">
        <v>5959</v>
      </c>
      <c r="O101" s="237" t="s">
        <v>5960</v>
      </c>
      <c r="P101" s="237" t="s">
        <v>5961</v>
      </c>
      <c r="Q101" s="237" t="s">
        <v>5962</v>
      </c>
      <c r="R101" s="237" t="s">
        <v>5963</v>
      </c>
      <c r="S101" s="237" t="s">
        <v>5964</v>
      </c>
      <c r="T101" s="237" t="s">
        <v>5965</v>
      </c>
      <c r="U101" s="237" t="s">
        <v>2462</v>
      </c>
      <c r="V101" s="237" t="s">
        <v>5966</v>
      </c>
      <c r="W101" s="237" t="s">
        <v>5967</v>
      </c>
      <c r="X101" s="237" t="s">
        <v>2433</v>
      </c>
      <c r="Y101" s="237" t="s">
        <v>5968</v>
      </c>
      <c r="Z101" s="237" t="s">
        <v>2433</v>
      </c>
      <c r="AA101" s="237" t="s">
        <v>5969</v>
      </c>
      <c r="AB101" s="237" t="s">
        <v>2433</v>
      </c>
      <c r="AC101" s="237" t="s">
        <v>5970</v>
      </c>
      <c r="AD101" s="237" t="s">
        <v>5971</v>
      </c>
      <c r="AE101" s="237" t="s">
        <v>5972</v>
      </c>
      <c r="AF101" s="237" t="s">
        <v>5973</v>
      </c>
      <c r="AG101" s="237" t="s">
        <v>5974</v>
      </c>
      <c r="AH101" s="237" t="s">
        <v>2433</v>
      </c>
      <c r="AI101" s="237" t="s">
        <v>5975</v>
      </c>
      <c r="AJ101" s="237" t="s">
        <v>2433</v>
      </c>
      <c r="AK101" s="237" t="s">
        <v>5976</v>
      </c>
      <c r="AL101" s="237" t="s">
        <v>2433</v>
      </c>
      <c r="AM101" s="237" t="s">
        <v>2462</v>
      </c>
      <c r="AN101" s="237" t="s">
        <v>2433</v>
      </c>
      <c r="AO101" s="237" t="s">
        <v>5977</v>
      </c>
      <c r="AP101" s="237" t="s">
        <v>2433</v>
      </c>
      <c r="AQ101" s="237" t="s">
        <v>2462</v>
      </c>
      <c r="AR101" s="237" t="s">
        <v>2433</v>
      </c>
      <c r="AS101" s="237" t="s">
        <v>5977</v>
      </c>
      <c r="AT101" s="237" t="s">
        <v>2433</v>
      </c>
      <c r="AU101" s="237" t="s">
        <v>5978</v>
      </c>
      <c r="AV101" s="237" t="s">
        <v>2433</v>
      </c>
      <c r="AW101" s="237" t="s">
        <v>5979</v>
      </c>
      <c r="AX101" s="237" t="s">
        <v>2433</v>
      </c>
      <c r="AY101" s="237" t="s">
        <v>5980</v>
      </c>
      <c r="AZ101" s="237" t="s">
        <v>5981</v>
      </c>
      <c r="BA101" s="237" t="s">
        <v>5982</v>
      </c>
      <c r="BB101" s="237" t="s">
        <v>5983</v>
      </c>
      <c r="BC101" s="237" t="s">
        <v>2462</v>
      </c>
      <c r="BD101" s="237" t="s">
        <v>70</v>
      </c>
      <c r="BE101" s="237" t="s">
        <v>5984</v>
      </c>
      <c r="BF101" s="237" t="s">
        <v>2433</v>
      </c>
      <c r="BG101" s="237" t="s">
        <v>2462</v>
      </c>
      <c r="BH101" s="237" t="s">
        <v>2462</v>
      </c>
      <c r="BI101" s="237" t="s">
        <v>2462</v>
      </c>
      <c r="BJ101" s="237" t="s">
        <v>2433</v>
      </c>
      <c r="BK101" s="237" t="s">
        <v>2462</v>
      </c>
      <c r="BL101" s="237" t="s">
        <v>2462</v>
      </c>
      <c r="BM101" s="237" t="s">
        <v>2462</v>
      </c>
      <c r="BN101" s="237" t="s">
        <v>2462</v>
      </c>
      <c r="BO101" s="237" t="s">
        <v>2462</v>
      </c>
      <c r="BP101" s="237" t="s">
        <v>2433</v>
      </c>
      <c r="BQ101" s="237" t="s">
        <v>2433</v>
      </c>
      <c r="BR101" s="237" t="s">
        <v>2433</v>
      </c>
      <c r="BS101" s="237" t="s">
        <v>2433</v>
      </c>
      <c r="BT101" s="237" t="s">
        <v>2433</v>
      </c>
      <c r="BU101" s="237" t="s">
        <v>5985</v>
      </c>
      <c r="BV101" s="237" t="s">
        <v>2433</v>
      </c>
      <c r="BW101" s="237" t="s">
        <v>5985</v>
      </c>
      <c r="BX101" s="237" t="s">
        <v>2462</v>
      </c>
      <c r="BY101" s="237" t="s">
        <v>2433</v>
      </c>
      <c r="BZ101" s="237" t="s">
        <v>2462</v>
      </c>
      <c r="CA101" s="237" t="s">
        <v>2433</v>
      </c>
      <c r="CB101" s="237" t="s">
        <v>2462</v>
      </c>
      <c r="CC101" s="237" t="s">
        <v>2705</v>
      </c>
      <c r="CD101" s="237" t="s">
        <v>5986</v>
      </c>
      <c r="CE101" s="237" t="s">
        <v>2433</v>
      </c>
      <c r="CF101" s="237" t="s">
        <v>2433</v>
      </c>
      <c r="CG101" s="237" t="s">
        <v>5986</v>
      </c>
      <c r="CH101" s="237" t="s">
        <v>5987</v>
      </c>
      <c r="CI101" s="237" t="s">
        <v>5986</v>
      </c>
      <c r="CJ101" s="237" t="s">
        <v>2433</v>
      </c>
      <c r="CK101" s="237" t="s">
        <v>2433</v>
      </c>
      <c r="CL101" s="237" t="s">
        <v>2462</v>
      </c>
      <c r="CM101" s="237" t="s">
        <v>2433</v>
      </c>
      <c r="CN101" s="237" t="s">
        <v>2433</v>
      </c>
      <c r="CO101" s="237" t="s">
        <v>2433</v>
      </c>
      <c r="CP101" s="237" t="s">
        <v>2433</v>
      </c>
      <c r="CQ101" s="237" t="s">
        <v>2433</v>
      </c>
      <c r="CR101" s="237" t="s">
        <v>2462</v>
      </c>
      <c r="CS101" s="237" t="s">
        <v>2462</v>
      </c>
      <c r="CT101" s="237" t="s">
        <v>2433</v>
      </c>
      <c r="CU101" s="237" t="s">
        <v>2433</v>
      </c>
      <c r="CV101" s="237" t="s">
        <v>2433</v>
      </c>
      <c r="CW101" s="237" t="s">
        <v>2433</v>
      </c>
      <c r="CX101" s="237" t="s">
        <v>2462</v>
      </c>
      <c r="CY101" s="237" t="s">
        <v>2433</v>
      </c>
      <c r="CZ101" s="237" t="s">
        <v>5988</v>
      </c>
      <c r="DA101" s="237" t="s">
        <v>2511</v>
      </c>
      <c r="DB101" s="238">
        <v>42832.485729166663</v>
      </c>
      <c r="DC101" s="237" t="s">
        <v>2511</v>
      </c>
      <c r="DD101" s="238">
        <v>42832.488333333335</v>
      </c>
    </row>
    <row r="102" spans="1:108" ht="60" hidden="1" x14ac:dyDescent="0.25">
      <c r="A102" s="236">
        <v>109</v>
      </c>
      <c r="B102" s="237" t="s">
        <v>5989</v>
      </c>
      <c r="C102" s="236">
        <v>18</v>
      </c>
      <c r="D102" s="236" t="b">
        <v>1</v>
      </c>
      <c r="E102" s="237" t="s">
        <v>2433</v>
      </c>
      <c r="F102" s="237" t="s">
        <v>4834</v>
      </c>
      <c r="G102" s="237" t="s">
        <v>2476</v>
      </c>
      <c r="H102" s="237" t="s">
        <v>4835</v>
      </c>
      <c r="I102" s="237" t="s">
        <v>5990</v>
      </c>
      <c r="J102" s="237" t="s">
        <v>4834</v>
      </c>
      <c r="K102" s="237" t="s">
        <v>2476</v>
      </c>
      <c r="L102" s="237" t="s">
        <v>4835</v>
      </c>
      <c r="M102" s="237" t="s">
        <v>4836</v>
      </c>
      <c r="N102" s="237" t="s">
        <v>4837</v>
      </c>
      <c r="O102" s="237" t="s">
        <v>5991</v>
      </c>
      <c r="P102" s="237" t="s">
        <v>2433</v>
      </c>
      <c r="Q102" s="237" t="s">
        <v>5992</v>
      </c>
      <c r="R102" s="237" t="s">
        <v>2433</v>
      </c>
      <c r="S102" s="237" t="s">
        <v>5993</v>
      </c>
      <c r="T102" s="237" t="s">
        <v>2433</v>
      </c>
      <c r="U102" s="237" t="s">
        <v>2462</v>
      </c>
      <c r="V102" s="237" t="s">
        <v>2433</v>
      </c>
      <c r="W102" s="237" t="s">
        <v>5994</v>
      </c>
      <c r="X102" s="237" t="s">
        <v>2433</v>
      </c>
      <c r="Y102" s="237" t="s">
        <v>5995</v>
      </c>
      <c r="Z102" s="237" t="s">
        <v>2433</v>
      </c>
      <c r="AA102" s="237" t="s">
        <v>5996</v>
      </c>
      <c r="AB102" s="237" t="s">
        <v>2433</v>
      </c>
      <c r="AC102" s="237" t="s">
        <v>5997</v>
      </c>
      <c r="AD102" s="237" t="s">
        <v>2433</v>
      </c>
      <c r="AE102" s="237" t="s">
        <v>5998</v>
      </c>
      <c r="AF102" s="237" t="s">
        <v>2433</v>
      </c>
      <c r="AG102" s="237" t="s">
        <v>5999</v>
      </c>
      <c r="AH102" s="237" t="s">
        <v>2433</v>
      </c>
      <c r="AI102" s="237" t="s">
        <v>6000</v>
      </c>
      <c r="AJ102" s="237" t="s">
        <v>6001</v>
      </c>
      <c r="AK102" s="237" t="s">
        <v>6002</v>
      </c>
      <c r="AL102" s="237" t="s">
        <v>2433</v>
      </c>
      <c r="AM102" s="237" t="s">
        <v>6003</v>
      </c>
      <c r="AN102" s="237" t="s">
        <v>2433</v>
      </c>
      <c r="AO102" s="237" t="s">
        <v>6004</v>
      </c>
      <c r="AP102" s="237" t="s">
        <v>2433</v>
      </c>
      <c r="AQ102" s="237" t="s">
        <v>6005</v>
      </c>
      <c r="AR102" s="237" t="s">
        <v>2433</v>
      </c>
      <c r="AS102" s="237" t="s">
        <v>6006</v>
      </c>
      <c r="AT102" s="237" t="s">
        <v>2433</v>
      </c>
      <c r="AU102" s="237" t="s">
        <v>6007</v>
      </c>
      <c r="AV102" s="237" t="s">
        <v>2433</v>
      </c>
      <c r="AW102" s="237" t="s">
        <v>6008</v>
      </c>
      <c r="AX102" s="237" t="s">
        <v>2433</v>
      </c>
      <c r="AY102" s="237" t="s">
        <v>6009</v>
      </c>
      <c r="AZ102" s="237" t="s">
        <v>6010</v>
      </c>
      <c r="BA102" s="237" t="s">
        <v>6011</v>
      </c>
      <c r="BB102" s="237" t="s">
        <v>6012</v>
      </c>
      <c r="BC102" s="237" t="s">
        <v>2462</v>
      </c>
      <c r="BD102" s="237" t="s">
        <v>2433</v>
      </c>
      <c r="BE102" s="237" t="s">
        <v>6013</v>
      </c>
      <c r="BF102" s="237" t="s">
        <v>2433</v>
      </c>
      <c r="BG102" s="237" t="s">
        <v>2462</v>
      </c>
      <c r="BH102" s="237" t="s">
        <v>2462</v>
      </c>
      <c r="BI102" s="237" t="s">
        <v>2462</v>
      </c>
      <c r="BJ102" s="237" t="s">
        <v>2433</v>
      </c>
      <c r="BK102" s="237" t="s">
        <v>2462</v>
      </c>
      <c r="BL102" s="237" t="s">
        <v>2462</v>
      </c>
      <c r="BM102" s="237" t="s">
        <v>2462</v>
      </c>
      <c r="BN102" s="237" t="s">
        <v>2462</v>
      </c>
      <c r="BO102" s="237" t="s">
        <v>2462</v>
      </c>
      <c r="BP102" s="237" t="s">
        <v>6014</v>
      </c>
      <c r="BQ102" s="237" t="s">
        <v>6015</v>
      </c>
      <c r="BR102" s="237" t="s">
        <v>2433</v>
      </c>
      <c r="BS102" s="237" t="s">
        <v>6016</v>
      </c>
      <c r="BT102" s="237" t="s">
        <v>2433</v>
      </c>
      <c r="BU102" s="237" t="s">
        <v>2433</v>
      </c>
      <c r="BV102" s="237" t="s">
        <v>2433</v>
      </c>
      <c r="BW102" s="237" t="s">
        <v>6016</v>
      </c>
      <c r="BX102" s="237" t="s">
        <v>2507</v>
      </c>
      <c r="BY102" s="237" t="s">
        <v>6017</v>
      </c>
      <c r="BZ102" s="237" t="s">
        <v>2462</v>
      </c>
      <c r="CA102" s="237" t="s">
        <v>2433</v>
      </c>
      <c r="CB102" s="237" t="s">
        <v>6017</v>
      </c>
      <c r="CC102" s="237" t="s">
        <v>2705</v>
      </c>
      <c r="CD102" s="237" t="s">
        <v>6018</v>
      </c>
      <c r="CE102" s="237" t="s">
        <v>2433</v>
      </c>
      <c r="CF102" s="237" t="s">
        <v>2433</v>
      </c>
      <c r="CG102" s="237" t="s">
        <v>6018</v>
      </c>
      <c r="CH102" s="237" t="s">
        <v>6019</v>
      </c>
      <c r="CI102" s="237" t="s">
        <v>6018</v>
      </c>
      <c r="CJ102" s="237" t="s">
        <v>2433</v>
      </c>
      <c r="CK102" s="237" t="s">
        <v>2433</v>
      </c>
      <c r="CL102" s="237" t="s">
        <v>2462</v>
      </c>
      <c r="CM102" s="237" t="s">
        <v>2433</v>
      </c>
      <c r="CN102" s="237" t="s">
        <v>2433</v>
      </c>
      <c r="CO102" s="237" t="s">
        <v>2433</v>
      </c>
      <c r="CP102" s="237" t="s">
        <v>2433</v>
      </c>
      <c r="CQ102" s="237" t="s">
        <v>2433</v>
      </c>
      <c r="CR102" s="237" t="s">
        <v>2462</v>
      </c>
      <c r="CS102" s="237" t="s">
        <v>2462</v>
      </c>
      <c r="CT102" s="237" t="s">
        <v>2433</v>
      </c>
      <c r="CU102" s="237" t="s">
        <v>2433</v>
      </c>
      <c r="CV102" s="237" t="s">
        <v>2433</v>
      </c>
      <c r="CW102" s="237" t="s">
        <v>2433</v>
      </c>
      <c r="CX102" s="237" t="s">
        <v>2462</v>
      </c>
      <c r="CY102" s="237" t="s">
        <v>2433</v>
      </c>
      <c r="CZ102" s="237" t="s">
        <v>6020</v>
      </c>
      <c r="DA102" s="237" t="s">
        <v>2511</v>
      </c>
      <c r="DB102" s="238">
        <v>43087.555787037039</v>
      </c>
      <c r="DC102" s="237" t="s">
        <v>2511</v>
      </c>
      <c r="DD102" s="238">
        <v>43137.710405092592</v>
      </c>
    </row>
    <row r="103" spans="1:108" ht="45" hidden="1" x14ac:dyDescent="0.25">
      <c r="A103" s="236">
        <v>110</v>
      </c>
      <c r="B103" s="237" t="s">
        <v>5989</v>
      </c>
      <c r="C103" s="236">
        <v>40</v>
      </c>
      <c r="D103" s="236" t="b">
        <v>1</v>
      </c>
      <c r="E103" s="237" t="s">
        <v>2433</v>
      </c>
      <c r="F103" s="237" t="s">
        <v>2612</v>
      </c>
      <c r="G103" s="237" t="s">
        <v>2476</v>
      </c>
      <c r="H103" s="237" t="s">
        <v>2613</v>
      </c>
      <c r="I103" s="237" t="s">
        <v>6021</v>
      </c>
      <c r="J103" s="237" t="s">
        <v>2433</v>
      </c>
      <c r="K103" s="237" t="s">
        <v>2433</v>
      </c>
      <c r="L103" s="237" t="s">
        <v>2433</v>
      </c>
      <c r="M103" s="237" t="s">
        <v>2433</v>
      </c>
      <c r="N103" s="237" t="s">
        <v>2433</v>
      </c>
      <c r="O103" s="237" t="s">
        <v>6022</v>
      </c>
      <c r="P103" s="237" t="s">
        <v>2433</v>
      </c>
      <c r="Q103" s="237" t="s">
        <v>6023</v>
      </c>
      <c r="R103" s="237" t="s">
        <v>2433</v>
      </c>
      <c r="S103" s="237" t="s">
        <v>6024</v>
      </c>
      <c r="T103" s="237" t="s">
        <v>2433</v>
      </c>
      <c r="U103" s="237" t="s">
        <v>6025</v>
      </c>
      <c r="V103" s="237" t="s">
        <v>2433</v>
      </c>
      <c r="W103" s="237" t="s">
        <v>6026</v>
      </c>
      <c r="X103" s="237" t="s">
        <v>2433</v>
      </c>
      <c r="Y103" s="237" t="s">
        <v>6027</v>
      </c>
      <c r="Z103" s="237" t="s">
        <v>2433</v>
      </c>
      <c r="AA103" s="237" t="s">
        <v>6028</v>
      </c>
      <c r="AB103" s="237" t="s">
        <v>2433</v>
      </c>
      <c r="AC103" s="237" t="s">
        <v>6029</v>
      </c>
      <c r="AD103" s="237" t="s">
        <v>2433</v>
      </c>
      <c r="AE103" s="237" t="s">
        <v>6030</v>
      </c>
      <c r="AF103" s="237" t="s">
        <v>2433</v>
      </c>
      <c r="AG103" s="237" t="s">
        <v>6031</v>
      </c>
      <c r="AH103" s="237" t="s">
        <v>2433</v>
      </c>
      <c r="AI103" s="237" t="s">
        <v>6032</v>
      </c>
      <c r="AJ103" s="237" t="s">
        <v>2433</v>
      </c>
      <c r="AK103" s="237" t="s">
        <v>6033</v>
      </c>
      <c r="AL103" s="237" t="s">
        <v>2433</v>
      </c>
      <c r="AM103" s="237" t="s">
        <v>2462</v>
      </c>
      <c r="AN103" s="237" t="s">
        <v>2433</v>
      </c>
      <c r="AO103" s="237" t="s">
        <v>6034</v>
      </c>
      <c r="AP103" s="237" t="s">
        <v>2433</v>
      </c>
      <c r="AQ103" s="237" t="s">
        <v>6035</v>
      </c>
      <c r="AR103" s="237" t="s">
        <v>2433</v>
      </c>
      <c r="AS103" s="237" t="s">
        <v>6036</v>
      </c>
      <c r="AT103" s="237" t="s">
        <v>2433</v>
      </c>
      <c r="AU103" s="237" t="s">
        <v>6037</v>
      </c>
      <c r="AV103" s="237" t="s">
        <v>2433</v>
      </c>
      <c r="AW103" s="237" t="s">
        <v>6038</v>
      </c>
      <c r="AX103" s="237" t="s">
        <v>2433</v>
      </c>
      <c r="AY103" s="237" t="s">
        <v>3809</v>
      </c>
      <c r="AZ103" s="237" t="s">
        <v>6039</v>
      </c>
      <c r="BA103" s="237" t="s">
        <v>6040</v>
      </c>
      <c r="BB103" s="237" t="s">
        <v>6041</v>
      </c>
      <c r="BC103" s="237" t="s">
        <v>6042</v>
      </c>
      <c r="BD103" s="237" t="s">
        <v>2433</v>
      </c>
      <c r="BE103" s="237" t="s">
        <v>6043</v>
      </c>
      <c r="BF103" s="237" t="s">
        <v>2433</v>
      </c>
      <c r="BG103" s="237" t="s">
        <v>2462</v>
      </c>
      <c r="BH103" s="237" t="s">
        <v>2462</v>
      </c>
      <c r="BI103" s="237" t="s">
        <v>2462</v>
      </c>
      <c r="BJ103" s="237" t="s">
        <v>2433</v>
      </c>
      <c r="BK103" s="237" t="s">
        <v>2462</v>
      </c>
      <c r="BL103" s="237" t="s">
        <v>2462</v>
      </c>
      <c r="BM103" s="237" t="s">
        <v>2462</v>
      </c>
      <c r="BN103" s="237" t="s">
        <v>2462</v>
      </c>
      <c r="BO103" s="237" t="s">
        <v>2462</v>
      </c>
      <c r="BP103" s="237" t="s">
        <v>6044</v>
      </c>
      <c r="BQ103" s="237" t="s">
        <v>6045</v>
      </c>
      <c r="BR103" s="237" t="s">
        <v>2433</v>
      </c>
      <c r="BS103" s="237" t="s">
        <v>6046</v>
      </c>
      <c r="BT103" s="237" t="s">
        <v>2433</v>
      </c>
      <c r="BU103" s="237" t="s">
        <v>2433</v>
      </c>
      <c r="BV103" s="237" t="s">
        <v>2433</v>
      </c>
      <c r="BW103" s="237" t="s">
        <v>6046</v>
      </c>
      <c r="BX103" s="237" t="s">
        <v>2462</v>
      </c>
      <c r="BY103" s="237" t="s">
        <v>2433</v>
      </c>
      <c r="BZ103" s="237" t="s">
        <v>2462</v>
      </c>
      <c r="CA103" s="237" t="s">
        <v>2433</v>
      </c>
      <c r="CB103" s="237" t="s">
        <v>2462</v>
      </c>
      <c r="CC103" s="237" t="s">
        <v>2467</v>
      </c>
      <c r="CD103" s="237" t="s">
        <v>6047</v>
      </c>
      <c r="CE103" s="237" t="s">
        <v>2433</v>
      </c>
      <c r="CF103" s="237" t="s">
        <v>2433</v>
      </c>
      <c r="CG103" s="237" t="s">
        <v>6048</v>
      </c>
      <c r="CH103" s="237" t="s">
        <v>2640</v>
      </c>
      <c r="CI103" s="237" t="s">
        <v>6048</v>
      </c>
      <c r="CJ103" s="237" t="s">
        <v>2433</v>
      </c>
      <c r="CK103" s="237" t="s">
        <v>2433</v>
      </c>
      <c r="CL103" s="237" t="s">
        <v>2462</v>
      </c>
      <c r="CM103" s="237" t="s">
        <v>2433</v>
      </c>
      <c r="CN103" s="237" t="s">
        <v>2433</v>
      </c>
      <c r="CO103" s="237" t="s">
        <v>2433</v>
      </c>
      <c r="CP103" s="237" t="s">
        <v>2433</v>
      </c>
      <c r="CQ103" s="237" t="s">
        <v>2433</v>
      </c>
      <c r="CR103" s="237" t="s">
        <v>2462</v>
      </c>
      <c r="CS103" s="237" t="s">
        <v>2462</v>
      </c>
      <c r="CT103" s="237" t="s">
        <v>2433</v>
      </c>
      <c r="CU103" s="237" t="s">
        <v>2433</v>
      </c>
      <c r="CV103" s="237" t="s">
        <v>2433</v>
      </c>
      <c r="CW103" s="237" t="s">
        <v>2433</v>
      </c>
      <c r="CX103" s="237" t="s">
        <v>2462</v>
      </c>
      <c r="CY103" s="237" t="s">
        <v>2433</v>
      </c>
      <c r="CZ103" s="237" t="s">
        <v>6049</v>
      </c>
      <c r="DA103" s="237" t="s">
        <v>2511</v>
      </c>
      <c r="DB103" s="238">
        <v>43122.363356481481</v>
      </c>
      <c r="DC103" s="237" t="s">
        <v>2511</v>
      </c>
      <c r="DD103" s="238">
        <v>43123.457800925928</v>
      </c>
    </row>
    <row r="104" spans="1:108" ht="45" hidden="1" x14ac:dyDescent="0.25">
      <c r="A104" s="236">
        <v>111</v>
      </c>
      <c r="B104" s="237" t="s">
        <v>5989</v>
      </c>
      <c r="C104" s="236">
        <v>1</v>
      </c>
      <c r="D104" s="236" t="b">
        <v>1</v>
      </c>
      <c r="E104" s="237" t="s">
        <v>2433</v>
      </c>
      <c r="F104" s="237" t="s">
        <v>2434</v>
      </c>
      <c r="G104" s="237" t="s">
        <v>2435</v>
      </c>
      <c r="H104" s="237" t="s">
        <v>2436</v>
      </c>
      <c r="I104" s="237" t="s">
        <v>6050</v>
      </c>
      <c r="J104" s="237" t="s">
        <v>2434</v>
      </c>
      <c r="K104" s="237" t="s">
        <v>2435</v>
      </c>
      <c r="L104" s="237" t="s">
        <v>2436</v>
      </c>
      <c r="M104" s="237" t="s">
        <v>2438</v>
      </c>
      <c r="N104" s="237" t="s">
        <v>2439</v>
      </c>
      <c r="O104" s="237" t="s">
        <v>6051</v>
      </c>
      <c r="P104" s="237" t="s">
        <v>2433</v>
      </c>
      <c r="Q104" s="237" t="s">
        <v>6052</v>
      </c>
      <c r="R104" s="237" t="s">
        <v>2433</v>
      </c>
      <c r="S104" s="237" t="s">
        <v>6053</v>
      </c>
      <c r="T104" s="237" t="s">
        <v>2433</v>
      </c>
      <c r="U104" s="237" t="s">
        <v>6054</v>
      </c>
      <c r="V104" s="237" t="s">
        <v>2433</v>
      </c>
      <c r="W104" s="237" t="s">
        <v>6055</v>
      </c>
      <c r="X104" s="237" t="s">
        <v>2433</v>
      </c>
      <c r="Y104" s="237" t="s">
        <v>6056</v>
      </c>
      <c r="Z104" s="237" t="s">
        <v>2433</v>
      </c>
      <c r="AA104" s="237" t="s">
        <v>6057</v>
      </c>
      <c r="AB104" s="237" t="s">
        <v>2433</v>
      </c>
      <c r="AC104" s="237" t="s">
        <v>6058</v>
      </c>
      <c r="AD104" s="237" t="s">
        <v>2433</v>
      </c>
      <c r="AE104" s="237" t="s">
        <v>6059</v>
      </c>
      <c r="AF104" s="237" t="s">
        <v>2433</v>
      </c>
      <c r="AG104" s="237" t="s">
        <v>6060</v>
      </c>
      <c r="AH104" s="237" t="s">
        <v>2433</v>
      </c>
      <c r="AI104" s="237" t="s">
        <v>6061</v>
      </c>
      <c r="AJ104" s="237" t="s">
        <v>2433</v>
      </c>
      <c r="AK104" s="237" t="s">
        <v>6062</v>
      </c>
      <c r="AL104" s="237" t="s">
        <v>2433</v>
      </c>
      <c r="AM104" s="237" t="s">
        <v>6063</v>
      </c>
      <c r="AN104" s="237" t="s">
        <v>2433</v>
      </c>
      <c r="AO104" s="237" t="s">
        <v>6064</v>
      </c>
      <c r="AP104" s="237" t="s">
        <v>2433</v>
      </c>
      <c r="AQ104" s="237" t="s">
        <v>6065</v>
      </c>
      <c r="AR104" s="237" t="s">
        <v>2433</v>
      </c>
      <c r="AS104" s="237" t="s">
        <v>6066</v>
      </c>
      <c r="AT104" s="237" t="s">
        <v>2433</v>
      </c>
      <c r="AU104" s="237" t="s">
        <v>6067</v>
      </c>
      <c r="AV104" s="237" t="s">
        <v>2433</v>
      </c>
      <c r="AW104" s="237" t="s">
        <v>6068</v>
      </c>
      <c r="AX104" s="237" t="s">
        <v>2433</v>
      </c>
      <c r="AY104" s="237" t="s">
        <v>2458</v>
      </c>
      <c r="AZ104" s="237" t="s">
        <v>6069</v>
      </c>
      <c r="BA104" s="237" t="s">
        <v>6070</v>
      </c>
      <c r="BB104" s="237" t="s">
        <v>6071</v>
      </c>
      <c r="BC104" s="237" t="s">
        <v>6072</v>
      </c>
      <c r="BD104" s="237" t="s">
        <v>2433</v>
      </c>
      <c r="BE104" s="237" t="s">
        <v>6073</v>
      </c>
      <c r="BF104" s="237" t="s">
        <v>2433</v>
      </c>
      <c r="BG104" s="237" t="s">
        <v>2462</v>
      </c>
      <c r="BH104" s="237" t="s">
        <v>2462</v>
      </c>
      <c r="BI104" s="237" t="s">
        <v>2462</v>
      </c>
      <c r="BJ104" s="237" t="s">
        <v>2433</v>
      </c>
      <c r="BK104" s="237" t="s">
        <v>2462</v>
      </c>
      <c r="BL104" s="237" t="s">
        <v>2462</v>
      </c>
      <c r="BM104" s="237" t="s">
        <v>2462</v>
      </c>
      <c r="BN104" s="237" t="s">
        <v>2462</v>
      </c>
      <c r="BO104" s="237" t="s">
        <v>2462</v>
      </c>
      <c r="BP104" s="237" t="s">
        <v>6074</v>
      </c>
      <c r="BQ104" s="237" t="s">
        <v>6075</v>
      </c>
      <c r="BR104" s="237" t="s">
        <v>2433</v>
      </c>
      <c r="BS104" s="237" t="s">
        <v>3282</v>
      </c>
      <c r="BT104" s="237" t="s">
        <v>2433</v>
      </c>
      <c r="BU104" s="237" t="s">
        <v>2433</v>
      </c>
      <c r="BV104" s="237" t="s">
        <v>2433</v>
      </c>
      <c r="BW104" s="237" t="s">
        <v>3282</v>
      </c>
      <c r="BX104" s="237" t="s">
        <v>2462</v>
      </c>
      <c r="BY104" s="237" t="s">
        <v>2433</v>
      </c>
      <c r="BZ104" s="237" t="s">
        <v>2462</v>
      </c>
      <c r="CA104" s="237" t="s">
        <v>2433</v>
      </c>
      <c r="CB104" s="237" t="s">
        <v>2462</v>
      </c>
      <c r="CC104" s="237" t="s">
        <v>2467</v>
      </c>
      <c r="CD104" s="237" t="s">
        <v>6076</v>
      </c>
      <c r="CE104" s="237" t="s">
        <v>2433</v>
      </c>
      <c r="CF104" s="237" t="s">
        <v>2433</v>
      </c>
      <c r="CG104" s="237" t="s">
        <v>6076</v>
      </c>
      <c r="CH104" s="237" t="s">
        <v>2469</v>
      </c>
      <c r="CI104" s="237" t="s">
        <v>6076</v>
      </c>
      <c r="CJ104" s="237" t="s">
        <v>2433</v>
      </c>
      <c r="CK104" s="237" t="s">
        <v>2433</v>
      </c>
      <c r="CL104" s="237" t="s">
        <v>2462</v>
      </c>
      <c r="CM104" s="237" t="s">
        <v>2433</v>
      </c>
      <c r="CN104" s="237" t="s">
        <v>2433</v>
      </c>
      <c r="CO104" s="237" t="s">
        <v>2433</v>
      </c>
      <c r="CP104" s="237" t="s">
        <v>2433</v>
      </c>
      <c r="CQ104" s="237" t="s">
        <v>2433</v>
      </c>
      <c r="CR104" s="237" t="s">
        <v>2462</v>
      </c>
      <c r="CS104" s="237" t="s">
        <v>2462</v>
      </c>
      <c r="CT104" s="237" t="s">
        <v>2433</v>
      </c>
      <c r="CU104" s="237" t="s">
        <v>2433</v>
      </c>
      <c r="CV104" s="237" t="s">
        <v>2433</v>
      </c>
      <c r="CW104" s="237" t="s">
        <v>2433</v>
      </c>
      <c r="CX104" s="237" t="s">
        <v>2462</v>
      </c>
      <c r="CY104" s="237" t="s">
        <v>2433</v>
      </c>
      <c r="CZ104" s="237" t="s">
        <v>6077</v>
      </c>
      <c r="DA104" s="237" t="s">
        <v>2511</v>
      </c>
      <c r="DB104" s="238">
        <v>43122.381782407407</v>
      </c>
      <c r="DC104" s="237" t="s">
        <v>2511</v>
      </c>
      <c r="DD104" s="238">
        <v>43123.685868055552</v>
      </c>
    </row>
    <row r="105" spans="1:108" ht="45" hidden="1" x14ac:dyDescent="0.25">
      <c r="A105" s="236">
        <v>112</v>
      </c>
      <c r="B105" s="237" t="s">
        <v>5989</v>
      </c>
      <c r="C105" s="236">
        <v>95</v>
      </c>
      <c r="D105" s="236" t="b">
        <v>1</v>
      </c>
      <c r="E105" s="237" t="s">
        <v>2433</v>
      </c>
      <c r="F105" s="237" t="s">
        <v>6078</v>
      </c>
      <c r="G105" s="237" t="s">
        <v>2743</v>
      </c>
      <c r="H105" s="237" t="s">
        <v>3253</v>
      </c>
      <c r="I105" s="237" t="s">
        <v>6079</v>
      </c>
      <c r="J105" s="237" t="s">
        <v>3254</v>
      </c>
      <c r="K105" s="237" t="s">
        <v>3255</v>
      </c>
      <c r="L105" s="237" t="s">
        <v>3256</v>
      </c>
      <c r="M105" s="237" t="s">
        <v>6080</v>
      </c>
      <c r="N105" s="237" t="s">
        <v>6081</v>
      </c>
      <c r="O105" s="237" t="s">
        <v>6082</v>
      </c>
      <c r="P105" s="237" t="s">
        <v>2433</v>
      </c>
      <c r="Q105" s="237" t="s">
        <v>6083</v>
      </c>
      <c r="R105" s="237" t="s">
        <v>2433</v>
      </c>
      <c r="S105" s="237" t="s">
        <v>3260</v>
      </c>
      <c r="T105" s="237" t="s">
        <v>2433</v>
      </c>
      <c r="U105" s="237" t="s">
        <v>2462</v>
      </c>
      <c r="V105" s="237" t="s">
        <v>2433</v>
      </c>
      <c r="W105" s="237" t="s">
        <v>6084</v>
      </c>
      <c r="X105" s="237" t="s">
        <v>2433</v>
      </c>
      <c r="Y105" s="237" t="s">
        <v>6085</v>
      </c>
      <c r="Z105" s="237" t="s">
        <v>2433</v>
      </c>
      <c r="AA105" s="237" t="s">
        <v>6086</v>
      </c>
      <c r="AB105" s="237" t="s">
        <v>2433</v>
      </c>
      <c r="AC105" s="237" t="s">
        <v>6087</v>
      </c>
      <c r="AD105" s="237" t="s">
        <v>2433</v>
      </c>
      <c r="AE105" s="237" t="s">
        <v>6088</v>
      </c>
      <c r="AF105" s="237" t="s">
        <v>2433</v>
      </c>
      <c r="AG105" s="237" t="s">
        <v>6089</v>
      </c>
      <c r="AH105" s="237" t="s">
        <v>2433</v>
      </c>
      <c r="AI105" s="237" t="s">
        <v>6090</v>
      </c>
      <c r="AJ105" s="237" t="s">
        <v>2433</v>
      </c>
      <c r="AK105" s="237" t="s">
        <v>6091</v>
      </c>
      <c r="AL105" s="237" t="s">
        <v>2433</v>
      </c>
      <c r="AM105" s="237" t="s">
        <v>6092</v>
      </c>
      <c r="AN105" s="237" t="s">
        <v>2433</v>
      </c>
      <c r="AO105" s="237" t="s">
        <v>6093</v>
      </c>
      <c r="AP105" s="237" t="s">
        <v>2433</v>
      </c>
      <c r="AQ105" s="237" t="s">
        <v>6094</v>
      </c>
      <c r="AR105" s="237" t="s">
        <v>2433</v>
      </c>
      <c r="AS105" s="237" t="s">
        <v>6095</v>
      </c>
      <c r="AT105" s="237" t="s">
        <v>2433</v>
      </c>
      <c r="AU105" s="237" t="s">
        <v>6096</v>
      </c>
      <c r="AV105" s="237" t="s">
        <v>2433</v>
      </c>
      <c r="AW105" s="237" t="s">
        <v>6097</v>
      </c>
      <c r="AX105" s="237" t="s">
        <v>2433</v>
      </c>
      <c r="AY105" s="237" t="s">
        <v>4946</v>
      </c>
      <c r="AZ105" s="237" t="s">
        <v>6098</v>
      </c>
      <c r="BA105" s="237" t="s">
        <v>6099</v>
      </c>
      <c r="BB105" s="237" t="s">
        <v>6100</v>
      </c>
      <c r="BC105" s="237" t="s">
        <v>6101</v>
      </c>
      <c r="BD105" s="237" t="s">
        <v>2433</v>
      </c>
      <c r="BE105" s="237" t="s">
        <v>6102</v>
      </c>
      <c r="BF105" s="237" t="s">
        <v>2433</v>
      </c>
      <c r="BG105" s="237" t="s">
        <v>2462</v>
      </c>
      <c r="BH105" s="237" t="s">
        <v>2462</v>
      </c>
      <c r="BI105" s="237" t="s">
        <v>2462</v>
      </c>
      <c r="BJ105" s="237" t="s">
        <v>2433</v>
      </c>
      <c r="BK105" s="237" t="s">
        <v>2462</v>
      </c>
      <c r="BL105" s="237" t="s">
        <v>2462</v>
      </c>
      <c r="BM105" s="237" t="s">
        <v>2462</v>
      </c>
      <c r="BN105" s="237" t="s">
        <v>2462</v>
      </c>
      <c r="BO105" s="237" t="s">
        <v>2462</v>
      </c>
      <c r="BP105" s="237" t="s">
        <v>6103</v>
      </c>
      <c r="BQ105" s="237" t="s">
        <v>6104</v>
      </c>
      <c r="BR105" s="237" t="s">
        <v>2433</v>
      </c>
      <c r="BS105" s="237" t="s">
        <v>6105</v>
      </c>
      <c r="BT105" s="237" t="s">
        <v>2433</v>
      </c>
      <c r="BU105" s="237" t="s">
        <v>2433</v>
      </c>
      <c r="BV105" s="237" t="s">
        <v>2433</v>
      </c>
      <c r="BW105" s="237" t="s">
        <v>6105</v>
      </c>
      <c r="BX105" s="237" t="s">
        <v>2462</v>
      </c>
      <c r="BY105" s="237" t="s">
        <v>2433</v>
      </c>
      <c r="BZ105" s="237" t="s">
        <v>2462</v>
      </c>
      <c r="CA105" s="237" t="s">
        <v>2433</v>
      </c>
      <c r="CB105" s="237" t="s">
        <v>2462</v>
      </c>
      <c r="CC105" s="237" t="s">
        <v>2462</v>
      </c>
      <c r="CD105" s="237" t="s">
        <v>2433</v>
      </c>
      <c r="CE105" s="237" t="s">
        <v>2433</v>
      </c>
      <c r="CF105" s="237" t="s">
        <v>2433</v>
      </c>
      <c r="CG105" s="237" t="s">
        <v>2433</v>
      </c>
      <c r="CH105" s="237" t="s">
        <v>2433</v>
      </c>
      <c r="CI105" s="237" t="s">
        <v>2462</v>
      </c>
      <c r="CJ105" s="237" t="s">
        <v>2433</v>
      </c>
      <c r="CK105" s="237" t="s">
        <v>2433</v>
      </c>
      <c r="CL105" s="237" t="s">
        <v>2462</v>
      </c>
      <c r="CM105" s="237" t="s">
        <v>2433</v>
      </c>
      <c r="CN105" s="237" t="s">
        <v>2433</v>
      </c>
      <c r="CO105" s="237" t="s">
        <v>2433</v>
      </c>
      <c r="CP105" s="237" t="s">
        <v>2433</v>
      </c>
      <c r="CQ105" s="237" t="s">
        <v>2433</v>
      </c>
      <c r="CR105" s="237" t="s">
        <v>2462</v>
      </c>
      <c r="CS105" s="237" t="s">
        <v>2462</v>
      </c>
      <c r="CT105" s="237" t="s">
        <v>2433</v>
      </c>
      <c r="CU105" s="237" t="s">
        <v>2433</v>
      </c>
      <c r="CV105" s="237" t="s">
        <v>2433</v>
      </c>
      <c r="CW105" s="237" t="s">
        <v>2433</v>
      </c>
      <c r="CX105" s="237" t="s">
        <v>2462</v>
      </c>
      <c r="CY105" s="237" t="s">
        <v>2433</v>
      </c>
      <c r="CZ105" s="237" t="s">
        <v>6106</v>
      </c>
      <c r="DA105" s="237" t="s">
        <v>2511</v>
      </c>
      <c r="DB105" s="238">
        <v>43122.391319444447</v>
      </c>
      <c r="DC105" s="237" t="s">
        <v>2511</v>
      </c>
      <c r="DD105" s="238">
        <v>43123.437256944446</v>
      </c>
    </row>
    <row r="106" spans="1:108" ht="45" hidden="1" x14ac:dyDescent="0.25">
      <c r="A106" s="236">
        <v>113</v>
      </c>
      <c r="B106" s="237" t="s">
        <v>5989</v>
      </c>
      <c r="C106" s="236">
        <v>61</v>
      </c>
      <c r="D106" s="236" t="b">
        <v>1</v>
      </c>
      <c r="E106" s="237" t="s">
        <v>2433</v>
      </c>
      <c r="F106" s="237" t="s">
        <v>2933</v>
      </c>
      <c r="G106" s="237" t="s">
        <v>6107</v>
      </c>
      <c r="H106" s="237" t="s">
        <v>2935</v>
      </c>
      <c r="I106" s="237" t="s">
        <v>6108</v>
      </c>
      <c r="J106" s="237" t="s">
        <v>6109</v>
      </c>
      <c r="K106" s="237" t="s">
        <v>2743</v>
      </c>
      <c r="L106" s="237" t="s">
        <v>2938</v>
      </c>
      <c r="M106" s="237" t="s">
        <v>2939</v>
      </c>
      <c r="N106" s="237" t="s">
        <v>6110</v>
      </c>
      <c r="O106" s="237" t="s">
        <v>6111</v>
      </c>
      <c r="P106" s="237" t="s">
        <v>2433</v>
      </c>
      <c r="Q106" s="237" t="s">
        <v>6112</v>
      </c>
      <c r="R106" s="237" t="s">
        <v>2433</v>
      </c>
      <c r="S106" s="237" t="s">
        <v>2462</v>
      </c>
      <c r="T106" s="237" t="s">
        <v>2433</v>
      </c>
      <c r="U106" s="237" t="s">
        <v>2462</v>
      </c>
      <c r="V106" s="237" t="s">
        <v>2433</v>
      </c>
      <c r="W106" s="237" t="s">
        <v>6113</v>
      </c>
      <c r="X106" s="237" t="s">
        <v>2433</v>
      </c>
      <c r="Y106" s="237" t="s">
        <v>6114</v>
      </c>
      <c r="Z106" s="237" t="s">
        <v>2433</v>
      </c>
      <c r="AA106" s="237" t="s">
        <v>6115</v>
      </c>
      <c r="AB106" s="237" t="s">
        <v>2433</v>
      </c>
      <c r="AC106" s="237" t="s">
        <v>6116</v>
      </c>
      <c r="AD106" s="237" t="s">
        <v>2433</v>
      </c>
      <c r="AE106" s="237" t="s">
        <v>6117</v>
      </c>
      <c r="AF106" s="237" t="s">
        <v>2433</v>
      </c>
      <c r="AG106" s="237" t="s">
        <v>6118</v>
      </c>
      <c r="AH106" s="237" t="s">
        <v>2433</v>
      </c>
      <c r="AI106" s="237" t="s">
        <v>6119</v>
      </c>
      <c r="AJ106" s="237" t="s">
        <v>2433</v>
      </c>
      <c r="AK106" s="237" t="s">
        <v>6120</v>
      </c>
      <c r="AL106" s="237" t="s">
        <v>2433</v>
      </c>
      <c r="AM106" s="237" t="s">
        <v>2462</v>
      </c>
      <c r="AN106" s="237" t="s">
        <v>2433</v>
      </c>
      <c r="AO106" s="237" t="s">
        <v>6121</v>
      </c>
      <c r="AP106" s="237" t="s">
        <v>2433</v>
      </c>
      <c r="AQ106" s="237" t="s">
        <v>6122</v>
      </c>
      <c r="AR106" s="237" t="s">
        <v>2433</v>
      </c>
      <c r="AS106" s="237" t="s">
        <v>6123</v>
      </c>
      <c r="AT106" s="237" t="s">
        <v>2433</v>
      </c>
      <c r="AU106" s="237" t="s">
        <v>6124</v>
      </c>
      <c r="AV106" s="237" t="s">
        <v>2433</v>
      </c>
      <c r="AW106" s="237" t="s">
        <v>6125</v>
      </c>
      <c r="AX106" s="237" t="s">
        <v>2433</v>
      </c>
      <c r="AY106" s="237" t="s">
        <v>2956</v>
      </c>
      <c r="AZ106" s="237" t="s">
        <v>6126</v>
      </c>
      <c r="BA106" s="237" t="s">
        <v>6127</v>
      </c>
      <c r="BB106" s="237" t="s">
        <v>6128</v>
      </c>
      <c r="BC106" s="237" t="s">
        <v>6129</v>
      </c>
      <c r="BD106" s="237" t="s">
        <v>2433</v>
      </c>
      <c r="BE106" s="237" t="s">
        <v>6130</v>
      </c>
      <c r="BF106" s="237" t="s">
        <v>2433</v>
      </c>
      <c r="BG106" s="237" t="s">
        <v>2462</v>
      </c>
      <c r="BH106" s="237" t="s">
        <v>2462</v>
      </c>
      <c r="BI106" s="237" t="s">
        <v>2462</v>
      </c>
      <c r="BJ106" s="237" t="s">
        <v>2433</v>
      </c>
      <c r="BK106" s="237" t="s">
        <v>2462</v>
      </c>
      <c r="BL106" s="237" t="s">
        <v>2462</v>
      </c>
      <c r="BM106" s="237" t="s">
        <v>2462</v>
      </c>
      <c r="BN106" s="237" t="s">
        <v>2462</v>
      </c>
      <c r="BO106" s="237" t="s">
        <v>2462</v>
      </c>
      <c r="BP106" s="237" t="s">
        <v>6131</v>
      </c>
      <c r="BQ106" s="237" t="s">
        <v>6132</v>
      </c>
      <c r="BR106" s="237" t="s">
        <v>6133</v>
      </c>
      <c r="BS106" s="237" t="s">
        <v>6134</v>
      </c>
      <c r="BT106" s="237" t="s">
        <v>6135</v>
      </c>
      <c r="BU106" s="237" t="s">
        <v>2433</v>
      </c>
      <c r="BV106" s="237" t="s">
        <v>2433</v>
      </c>
      <c r="BW106" s="237" t="s">
        <v>6136</v>
      </c>
      <c r="BX106" s="237" t="s">
        <v>2462</v>
      </c>
      <c r="BY106" s="237" t="s">
        <v>2433</v>
      </c>
      <c r="BZ106" s="237" t="s">
        <v>2462</v>
      </c>
      <c r="CA106" s="237" t="s">
        <v>2433</v>
      </c>
      <c r="CB106" s="237" t="s">
        <v>2462</v>
      </c>
      <c r="CC106" s="237" t="s">
        <v>2462</v>
      </c>
      <c r="CD106" s="237" t="s">
        <v>2433</v>
      </c>
      <c r="CE106" s="237" t="s">
        <v>2433</v>
      </c>
      <c r="CF106" s="237" t="s">
        <v>2433</v>
      </c>
      <c r="CG106" s="237" t="s">
        <v>2433</v>
      </c>
      <c r="CH106" s="237" t="s">
        <v>2433</v>
      </c>
      <c r="CI106" s="237" t="s">
        <v>2462</v>
      </c>
      <c r="CJ106" s="237" t="s">
        <v>2433</v>
      </c>
      <c r="CK106" s="237" t="s">
        <v>2433</v>
      </c>
      <c r="CL106" s="237" t="s">
        <v>2462</v>
      </c>
      <c r="CM106" s="237" t="s">
        <v>2433</v>
      </c>
      <c r="CN106" s="237" t="s">
        <v>2433</v>
      </c>
      <c r="CO106" s="237" t="s">
        <v>2433</v>
      </c>
      <c r="CP106" s="237" t="s">
        <v>2433</v>
      </c>
      <c r="CQ106" s="237" t="s">
        <v>2433</v>
      </c>
      <c r="CR106" s="237" t="s">
        <v>2462</v>
      </c>
      <c r="CS106" s="237" t="s">
        <v>2462</v>
      </c>
      <c r="CT106" s="237" t="s">
        <v>2433</v>
      </c>
      <c r="CU106" s="237" t="s">
        <v>2433</v>
      </c>
      <c r="CV106" s="237" t="s">
        <v>2433</v>
      </c>
      <c r="CW106" s="237" t="s">
        <v>2433</v>
      </c>
      <c r="CX106" s="237" t="s">
        <v>2462</v>
      </c>
      <c r="CY106" s="237" t="s">
        <v>2433</v>
      </c>
      <c r="CZ106" s="237" t="s">
        <v>6137</v>
      </c>
      <c r="DA106" s="237" t="s">
        <v>2511</v>
      </c>
      <c r="DB106" s="238">
        <v>43122.398379629631</v>
      </c>
      <c r="DC106" s="237" t="s">
        <v>2511</v>
      </c>
      <c r="DD106" s="238">
        <v>43123.442210648151</v>
      </c>
    </row>
    <row r="107" spans="1:108" ht="30" hidden="1" x14ac:dyDescent="0.25">
      <c r="A107" s="236">
        <v>114</v>
      </c>
      <c r="B107" s="237" t="s">
        <v>5989</v>
      </c>
      <c r="C107" s="236">
        <v>32</v>
      </c>
      <c r="D107" s="236" t="b">
        <v>1</v>
      </c>
      <c r="E107" s="237" t="s">
        <v>2433</v>
      </c>
      <c r="F107" s="237" t="s">
        <v>2642</v>
      </c>
      <c r="G107" s="237" t="s">
        <v>2476</v>
      </c>
      <c r="H107" s="237" t="s">
        <v>2643</v>
      </c>
      <c r="I107" s="237" t="s">
        <v>6138</v>
      </c>
      <c r="J107" s="237" t="s">
        <v>2642</v>
      </c>
      <c r="K107" s="237" t="s">
        <v>2476</v>
      </c>
      <c r="L107" s="237" t="s">
        <v>2643</v>
      </c>
      <c r="M107" s="237" t="s">
        <v>2645</v>
      </c>
      <c r="N107" s="237" t="s">
        <v>2646</v>
      </c>
      <c r="O107" s="237" t="s">
        <v>6139</v>
      </c>
      <c r="P107" s="237" t="s">
        <v>2433</v>
      </c>
      <c r="Q107" s="237" t="s">
        <v>6140</v>
      </c>
      <c r="R107" s="237" t="s">
        <v>2433</v>
      </c>
      <c r="S107" s="237" t="s">
        <v>2649</v>
      </c>
      <c r="T107" s="237" t="s">
        <v>2433</v>
      </c>
      <c r="U107" s="237" t="s">
        <v>2462</v>
      </c>
      <c r="V107" s="237" t="s">
        <v>2433</v>
      </c>
      <c r="W107" s="237" t="s">
        <v>6141</v>
      </c>
      <c r="X107" s="237" t="s">
        <v>2433</v>
      </c>
      <c r="Y107" s="237" t="s">
        <v>6142</v>
      </c>
      <c r="Z107" s="237" t="s">
        <v>2433</v>
      </c>
      <c r="AA107" s="237" t="s">
        <v>6143</v>
      </c>
      <c r="AB107" s="237" t="s">
        <v>2433</v>
      </c>
      <c r="AC107" s="237" t="s">
        <v>6144</v>
      </c>
      <c r="AD107" s="237" t="s">
        <v>2433</v>
      </c>
      <c r="AE107" s="237" t="s">
        <v>6145</v>
      </c>
      <c r="AF107" s="237" t="s">
        <v>2433</v>
      </c>
      <c r="AG107" s="237" t="s">
        <v>6146</v>
      </c>
      <c r="AH107" s="237" t="s">
        <v>2433</v>
      </c>
      <c r="AI107" s="237" t="s">
        <v>6147</v>
      </c>
      <c r="AJ107" s="237" t="s">
        <v>2433</v>
      </c>
      <c r="AK107" s="237" t="s">
        <v>6148</v>
      </c>
      <c r="AL107" s="237" t="s">
        <v>2433</v>
      </c>
      <c r="AM107" s="237" t="s">
        <v>6149</v>
      </c>
      <c r="AN107" s="237" t="s">
        <v>2433</v>
      </c>
      <c r="AO107" s="237" t="s">
        <v>6150</v>
      </c>
      <c r="AP107" s="237" t="s">
        <v>2433</v>
      </c>
      <c r="AQ107" s="237" t="s">
        <v>6151</v>
      </c>
      <c r="AR107" s="237" t="s">
        <v>2433</v>
      </c>
      <c r="AS107" s="237" t="s">
        <v>6152</v>
      </c>
      <c r="AT107" s="237" t="s">
        <v>2433</v>
      </c>
      <c r="AU107" s="237" t="s">
        <v>6153</v>
      </c>
      <c r="AV107" s="237" t="s">
        <v>2433</v>
      </c>
      <c r="AW107" s="237" t="s">
        <v>6154</v>
      </c>
      <c r="AX107" s="237" t="s">
        <v>2433</v>
      </c>
      <c r="AY107" s="237" t="s">
        <v>2664</v>
      </c>
      <c r="AZ107" s="237" t="s">
        <v>6155</v>
      </c>
      <c r="BA107" s="237" t="s">
        <v>6156</v>
      </c>
      <c r="BB107" s="237" t="s">
        <v>6157</v>
      </c>
      <c r="BC107" s="237" t="s">
        <v>2462</v>
      </c>
      <c r="BD107" s="237" t="s">
        <v>70</v>
      </c>
      <c r="BE107" s="237" t="s">
        <v>6158</v>
      </c>
      <c r="BF107" s="237" t="s">
        <v>2433</v>
      </c>
      <c r="BG107" s="237" t="s">
        <v>2462</v>
      </c>
      <c r="BH107" s="237" t="s">
        <v>2462</v>
      </c>
      <c r="BI107" s="237" t="s">
        <v>2462</v>
      </c>
      <c r="BJ107" s="237" t="s">
        <v>2433</v>
      </c>
      <c r="BK107" s="237" t="s">
        <v>2462</v>
      </c>
      <c r="BL107" s="237" t="s">
        <v>2462</v>
      </c>
      <c r="BM107" s="237" t="s">
        <v>2462</v>
      </c>
      <c r="BN107" s="237" t="s">
        <v>2462</v>
      </c>
      <c r="BO107" s="237" t="s">
        <v>2462</v>
      </c>
      <c r="BP107" s="237" t="s">
        <v>6159</v>
      </c>
      <c r="BQ107" s="237" t="s">
        <v>6160</v>
      </c>
      <c r="BR107" s="237" t="s">
        <v>6161</v>
      </c>
      <c r="BS107" s="237" t="s">
        <v>2963</v>
      </c>
      <c r="BT107" s="237" t="s">
        <v>2433</v>
      </c>
      <c r="BU107" s="237" t="s">
        <v>2433</v>
      </c>
      <c r="BV107" s="237" t="s">
        <v>2433</v>
      </c>
      <c r="BW107" s="237" t="s">
        <v>6162</v>
      </c>
      <c r="BX107" s="237" t="s">
        <v>2462</v>
      </c>
      <c r="BY107" s="237" t="s">
        <v>2433</v>
      </c>
      <c r="BZ107" s="237" t="s">
        <v>2462</v>
      </c>
      <c r="CA107" s="237" t="s">
        <v>2433</v>
      </c>
      <c r="CB107" s="237" t="s">
        <v>2462</v>
      </c>
      <c r="CC107" s="237" t="s">
        <v>2462</v>
      </c>
      <c r="CD107" s="237" t="s">
        <v>2433</v>
      </c>
      <c r="CE107" s="237" t="s">
        <v>2433</v>
      </c>
      <c r="CF107" s="237" t="s">
        <v>2433</v>
      </c>
      <c r="CG107" s="237" t="s">
        <v>2433</v>
      </c>
      <c r="CH107" s="237" t="s">
        <v>2433</v>
      </c>
      <c r="CI107" s="237" t="s">
        <v>2462</v>
      </c>
      <c r="CJ107" s="237" t="s">
        <v>2433</v>
      </c>
      <c r="CK107" s="237" t="s">
        <v>2433</v>
      </c>
      <c r="CL107" s="237" t="s">
        <v>2462</v>
      </c>
      <c r="CM107" s="237" t="s">
        <v>2433</v>
      </c>
      <c r="CN107" s="237" t="s">
        <v>2433</v>
      </c>
      <c r="CO107" s="237" t="s">
        <v>2433</v>
      </c>
      <c r="CP107" s="237" t="s">
        <v>2433</v>
      </c>
      <c r="CQ107" s="237" t="s">
        <v>2433</v>
      </c>
      <c r="CR107" s="237" t="s">
        <v>2462</v>
      </c>
      <c r="CS107" s="237" t="s">
        <v>2462</v>
      </c>
      <c r="CT107" s="237" t="s">
        <v>2433</v>
      </c>
      <c r="CU107" s="237" t="s">
        <v>2433</v>
      </c>
      <c r="CV107" s="237" t="s">
        <v>2433</v>
      </c>
      <c r="CW107" s="237" t="s">
        <v>2433</v>
      </c>
      <c r="CX107" s="237" t="s">
        <v>2462</v>
      </c>
      <c r="CY107" s="237" t="s">
        <v>2433</v>
      </c>
      <c r="CZ107" s="237" t="s">
        <v>6163</v>
      </c>
      <c r="DA107" s="237" t="s">
        <v>2511</v>
      </c>
      <c r="DB107" s="238">
        <v>43122.447928240741</v>
      </c>
      <c r="DC107" s="237" t="s">
        <v>2511</v>
      </c>
      <c r="DD107" s="238">
        <v>43123.474108796298</v>
      </c>
    </row>
    <row r="108" spans="1:108" ht="45" hidden="1" x14ac:dyDescent="0.25">
      <c r="A108" s="236">
        <v>115</v>
      </c>
      <c r="B108" s="237" t="s">
        <v>5989</v>
      </c>
      <c r="C108" s="236">
        <v>66</v>
      </c>
      <c r="D108" s="236" t="b">
        <v>1</v>
      </c>
      <c r="E108" s="237" t="s">
        <v>2433</v>
      </c>
      <c r="F108" s="237" t="s">
        <v>2776</v>
      </c>
      <c r="G108" s="237" t="s">
        <v>2777</v>
      </c>
      <c r="H108" s="237" t="s">
        <v>6164</v>
      </c>
      <c r="I108" s="237" t="s">
        <v>6165</v>
      </c>
      <c r="J108" s="237" t="s">
        <v>2776</v>
      </c>
      <c r="K108" s="237" t="s">
        <v>2777</v>
      </c>
      <c r="L108" s="237" t="s">
        <v>6164</v>
      </c>
      <c r="M108" s="237" t="s">
        <v>2780</v>
      </c>
      <c r="N108" s="237" t="s">
        <v>2781</v>
      </c>
      <c r="O108" s="237" t="s">
        <v>6166</v>
      </c>
      <c r="P108" s="237" t="s">
        <v>2433</v>
      </c>
      <c r="Q108" s="237" t="s">
        <v>6167</v>
      </c>
      <c r="R108" s="237" t="s">
        <v>2433</v>
      </c>
      <c r="S108" s="237" t="s">
        <v>6168</v>
      </c>
      <c r="T108" s="237" t="s">
        <v>2433</v>
      </c>
      <c r="U108" s="237" t="s">
        <v>6169</v>
      </c>
      <c r="V108" s="237" t="s">
        <v>2433</v>
      </c>
      <c r="W108" s="237" t="s">
        <v>6170</v>
      </c>
      <c r="X108" s="237" t="s">
        <v>2433</v>
      </c>
      <c r="Y108" s="237" t="s">
        <v>6171</v>
      </c>
      <c r="Z108" s="237" t="s">
        <v>2433</v>
      </c>
      <c r="AA108" s="237" t="s">
        <v>6172</v>
      </c>
      <c r="AB108" s="237" t="s">
        <v>2433</v>
      </c>
      <c r="AC108" s="237" t="s">
        <v>6173</v>
      </c>
      <c r="AD108" s="237" t="s">
        <v>2433</v>
      </c>
      <c r="AE108" s="237" t="s">
        <v>6174</v>
      </c>
      <c r="AF108" s="237" t="s">
        <v>2433</v>
      </c>
      <c r="AG108" s="237" t="s">
        <v>6175</v>
      </c>
      <c r="AH108" s="237" t="s">
        <v>2433</v>
      </c>
      <c r="AI108" s="237" t="s">
        <v>6176</v>
      </c>
      <c r="AJ108" s="237" t="s">
        <v>2433</v>
      </c>
      <c r="AK108" s="237" t="s">
        <v>6177</v>
      </c>
      <c r="AL108" s="237" t="s">
        <v>2433</v>
      </c>
      <c r="AM108" s="237" t="s">
        <v>2462</v>
      </c>
      <c r="AN108" s="237" t="s">
        <v>2433</v>
      </c>
      <c r="AO108" s="237" t="s">
        <v>6178</v>
      </c>
      <c r="AP108" s="237" t="s">
        <v>2433</v>
      </c>
      <c r="AQ108" s="237" t="s">
        <v>6179</v>
      </c>
      <c r="AR108" s="237" t="s">
        <v>2433</v>
      </c>
      <c r="AS108" s="237" t="s">
        <v>6180</v>
      </c>
      <c r="AT108" s="237" t="s">
        <v>2433</v>
      </c>
      <c r="AU108" s="237" t="s">
        <v>6181</v>
      </c>
      <c r="AV108" s="237" t="s">
        <v>2433</v>
      </c>
      <c r="AW108" s="237" t="s">
        <v>6182</v>
      </c>
      <c r="AX108" s="237" t="s">
        <v>2433</v>
      </c>
      <c r="AY108" s="237" t="s">
        <v>6183</v>
      </c>
      <c r="AZ108" s="237" t="s">
        <v>6184</v>
      </c>
      <c r="BA108" s="237" t="s">
        <v>6185</v>
      </c>
      <c r="BB108" s="237" t="s">
        <v>6186</v>
      </c>
      <c r="BC108" s="237" t="s">
        <v>2462</v>
      </c>
      <c r="BD108" s="237" t="s">
        <v>2433</v>
      </c>
      <c r="BE108" s="237" t="s">
        <v>6187</v>
      </c>
      <c r="BF108" s="237" t="s">
        <v>2433</v>
      </c>
      <c r="BG108" s="237" t="s">
        <v>2462</v>
      </c>
      <c r="BH108" s="237" t="s">
        <v>2462</v>
      </c>
      <c r="BI108" s="237" t="s">
        <v>2462</v>
      </c>
      <c r="BJ108" s="237" t="s">
        <v>2433</v>
      </c>
      <c r="BK108" s="237" t="s">
        <v>2462</v>
      </c>
      <c r="BL108" s="237" t="s">
        <v>2462</v>
      </c>
      <c r="BM108" s="237" t="s">
        <v>2462</v>
      </c>
      <c r="BN108" s="237" t="s">
        <v>2462</v>
      </c>
      <c r="BO108" s="237" t="s">
        <v>2462</v>
      </c>
      <c r="BP108" s="237" t="s">
        <v>6188</v>
      </c>
      <c r="BQ108" s="237" t="s">
        <v>6189</v>
      </c>
      <c r="BR108" s="237" t="s">
        <v>6190</v>
      </c>
      <c r="BS108" s="237" t="s">
        <v>2433</v>
      </c>
      <c r="BT108" s="237" t="s">
        <v>2433</v>
      </c>
      <c r="BU108" s="237" t="s">
        <v>2433</v>
      </c>
      <c r="BV108" s="237" t="s">
        <v>2433</v>
      </c>
      <c r="BW108" s="237" t="s">
        <v>6190</v>
      </c>
      <c r="BX108" s="237" t="s">
        <v>2462</v>
      </c>
      <c r="BY108" s="237" t="s">
        <v>2433</v>
      </c>
      <c r="BZ108" s="237" t="s">
        <v>2462</v>
      </c>
      <c r="CA108" s="237" t="s">
        <v>2433</v>
      </c>
      <c r="CB108" s="237" t="s">
        <v>2462</v>
      </c>
      <c r="CC108" s="237" t="s">
        <v>2705</v>
      </c>
      <c r="CD108" s="237" t="s">
        <v>6191</v>
      </c>
      <c r="CE108" s="237" t="s">
        <v>2433</v>
      </c>
      <c r="CF108" s="237" t="s">
        <v>2433</v>
      </c>
      <c r="CG108" s="237" t="s">
        <v>6191</v>
      </c>
      <c r="CH108" s="237" t="s">
        <v>2433</v>
      </c>
      <c r="CI108" s="237" t="s">
        <v>6191</v>
      </c>
      <c r="CJ108" s="237" t="s">
        <v>2433</v>
      </c>
      <c r="CK108" s="237" t="s">
        <v>2433</v>
      </c>
      <c r="CL108" s="237" t="s">
        <v>2462</v>
      </c>
      <c r="CM108" s="237" t="s">
        <v>2433</v>
      </c>
      <c r="CN108" s="237" t="s">
        <v>2433</v>
      </c>
      <c r="CO108" s="237" t="s">
        <v>2433</v>
      </c>
      <c r="CP108" s="237" t="s">
        <v>2433</v>
      </c>
      <c r="CQ108" s="237" t="s">
        <v>2433</v>
      </c>
      <c r="CR108" s="237" t="s">
        <v>2462</v>
      </c>
      <c r="CS108" s="237" t="s">
        <v>2462</v>
      </c>
      <c r="CT108" s="237" t="s">
        <v>2433</v>
      </c>
      <c r="CU108" s="237" t="s">
        <v>2433</v>
      </c>
      <c r="CV108" s="237" t="s">
        <v>2433</v>
      </c>
      <c r="CW108" s="237" t="s">
        <v>2433</v>
      </c>
      <c r="CX108" s="237" t="s">
        <v>2462</v>
      </c>
      <c r="CY108" s="237" t="s">
        <v>2433</v>
      </c>
      <c r="CZ108" s="237" t="s">
        <v>6192</v>
      </c>
      <c r="DA108" s="237" t="s">
        <v>2511</v>
      </c>
      <c r="DB108" s="238">
        <v>43122.458009259259</v>
      </c>
      <c r="DC108" s="237" t="s">
        <v>2511</v>
      </c>
      <c r="DD108" s="238">
        <v>43124.340138888889</v>
      </c>
    </row>
    <row r="109" spans="1:108" ht="60" hidden="1" x14ac:dyDescent="0.25">
      <c r="A109" s="236">
        <v>116</v>
      </c>
      <c r="B109" s="237" t="s">
        <v>5989</v>
      </c>
      <c r="C109" s="236">
        <v>5</v>
      </c>
      <c r="D109" s="236" t="b">
        <v>1</v>
      </c>
      <c r="E109" s="237" t="s">
        <v>2433</v>
      </c>
      <c r="F109" s="237" t="s">
        <v>3457</v>
      </c>
      <c r="G109" s="237" t="s">
        <v>3458</v>
      </c>
      <c r="H109" s="237" t="s">
        <v>3459</v>
      </c>
      <c r="I109" s="237" t="s">
        <v>6193</v>
      </c>
      <c r="J109" s="237" t="s">
        <v>2433</v>
      </c>
      <c r="K109" s="237" t="s">
        <v>2433</v>
      </c>
      <c r="L109" s="237" t="s">
        <v>2433</v>
      </c>
      <c r="M109" s="237" t="s">
        <v>2433</v>
      </c>
      <c r="N109" s="237" t="s">
        <v>2433</v>
      </c>
      <c r="O109" s="237" t="s">
        <v>6194</v>
      </c>
      <c r="P109" s="237" t="s">
        <v>2433</v>
      </c>
      <c r="Q109" s="237" t="s">
        <v>6195</v>
      </c>
      <c r="R109" s="237" t="s">
        <v>2433</v>
      </c>
      <c r="S109" s="237" t="s">
        <v>6196</v>
      </c>
      <c r="T109" s="237" t="s">
        <v>2433</v>
      </c>
      <c r="U109" s="237" t="s">
        <v>2462</v>
      </c>
      <c r="V109" s="237" t="s">
        <v>2433</v>
      </c>
      <c r="W109" s="237" t="s">
        <v>6197</v>
      </c>
      <c r="X109" s="237" t="s">
        <v>2433</v>
      </c>
      <c r="Y109" s="237" t="s">
        <v>6198</v>
      </c>
      <c r="Z109" s="237" t="s">
        <v>2433</v>
      </c>
      <c r="AA109" s="237" t="s">
        <v>6199</v>
      </c>
      <c r="AB109" s="237" t="s">
        <v>2433</v>
      </c>
      <c r="AC109" s="237" t="s">
        <v>6200</v>
      </c>
      <c r="AD109" s="237" t="s">
        <v>2433</v>
      </c>
      <c r="AE109" s="237" t="s">
        <v>6201</v>
      </c>
      <c r="AF109" s="237" t="s">
        <v>2433</v>
      </c>
      <c r="AG109" s="237" t="s">
        <v>6202</v>
      </c>
      <c r="AH109" s="237" t="s">
        <v>2433</v>
      </c>
      <c r="AI109" s="237" t="s">
        <v>6203</v>
      </c>
      <c r="AJ109" s="237" t="s">
        <v>2433</v>
      </c>
      <c r="AK109" s="237" t="s">
        <v>6204</v>
      </c>
      <c r="AL109" s="237" t="s">
        <v>2433</v>
      </c>
      <c r="AM109" s="237" t="s">
        <v>2462</v>
      </c>
      <c r="AN109" s="237" t="s">
        <v>2433</v>
      </c>
      <c r="AO109" s="237" t="s">
        <v>6205</v>
      </c>
      <c r="AP109" s="237" t="s">
        <v>2433</v>
      </c>
      <c r="AQ109" s="237" t="s">
        <v>6206</v>
      </c>
      <c r="AR109" s="237" t="s">
        <v>2433</v>
      </c>
      <c r="AS109" s="237" t="s">
        <v>6207</v>
      </c>
      <c r="AT109" s="237" t="s">
        <v>2433</v>
      </c>
      <c r="AU109" s="237" t="s">
        <v>6208</v>
      </c>
      <c r="AV109" s="237" t="s">
        <v>2433</v>
      </c>
      <c r="AW109" s="237" t="s">
        <v>6209</v>
      </c>
      <c r="AX109" s="237" t="s">
        <v>2433</v>
      </c>
      <c r="AY109" s="237" t="s">
        <v>3478</v>
      </c>
      <c r="AZ109" s="237" t="s">
        <v>6210</v>
      </c>
      <c r="BA109" s="237" t="s">
        <v>2462</v>
      </c>
      <c r="BB109" s="237" t="s">
        <v>6211</v>
      </c>
      <c r="BC109" s="237" t="s">
        <v>2462</v>
      </c>
      <c r="BD109" s="237" t="s">
        <v>2433</v>
      </c>
      <c r="BE109" s="237" t="s">
        <v>6212</v>
      </c>
      <c r="BF109" s="237" t="s">
        <v>2433</v>
      </c>
      <c r="BG109" s="237" t="s">
        <v>2462</v>
      </c>
      <c r="BH109" s="237" t="s">
        <v>2462</v>
      </c>
      <c r="BI109" s="237" t="s">
        <v>2462</v>
      </c>
      <c r="BJ109" s="237" t="s">
        <v>2433</v>
      </c>
      <c r="BK109" s="237" t="s">
        <v>2462</v>
      </c>
      <c r="BL109" s="237" t="s">
        <v>2462</v>
      </c>
      <c r="BM109" s="237" t="s">
        <v>2462</v>
      </c>
      <c r="BN109" s="237" t="s">
        <v>2462</v>
      </c>
      <c r="BO109" s="237" t="s">
        <v>2462</v>
      </c>
      <c r="BP109" s="237" t="s">
        <v>6213</v>
      </c>
      <c r="BQ109" s="237" t="s">
        <v>6214</v>
      </c>
      <c r="BR109" s="237" t="s">
        <v>6215</v>
      </c>
      <c r="BS109" s="237" t="s">
        <v>6216</v>
      </c>
      <c r="BT109" s="237" t="s">
        <v>2433</v>
      </c>
      <c r="BU109" s="237" t="s">
        <v>2433</v>
      </c>
      <c r="BV109" s="237" t="s">
        <v>2433</v>
      </c>
      <c r="BW109" s="237" t="s">
        <v>6217</v>
      </c>
      <c r="BX109" s="237" t="s">
        <v>2507</v>
      </c>
      <c r="BY109" s="237" t="s">
        <v>6218</v>
      </c>
      <c r="BZ109" s="237" t="s">
        <v>2462</v>
      </c>
      <c r="CA109" s="237" t="s">
        <v>2433</v>
      </c>
      <c r="CB109" s="237" t="s">
        <v>6218</v>
      </c>
      <c r="CC109" s="237" t="s">
        <v>3041</v>
      </c>
      <c r="CD109" s="237" t="s">
        <v>6219</v>
      </c>
      <c r="CE109" s="237" t="s">
        <v>2433</v>
      </c>
      <c r="CF109" s="237" t="s">
        <v>6220</v>
      </c>
      <c r="CG109" s="237" t="s">
        <v>6221</v>
      </c>
      <c r="CH109" s="237" t="s">
        <v>3489</v>
      </c>
      <c r="CI109" s="237" t="s">
        <v>6219</v>
      </c>
      <c r="CJ109" s="237" t="s">
        <v>2433</v>
      </c>
      <c r="CK109" s="237" t="s">
        <v>2433</v>
      </c>
      <c r="CL109" s="237" t="s">
        <v>2462</v>
      </c>
      <c r="CM109" s="237" t="s">
        <v>2433</v>
      </c>
      <c r="CN109" s="237" t="s">
        <v>2433</v>
      </c>
      <c r="CO109" s="237" t="s">
        <v>2433</v>
      </c>
      <c r="CP109" s="237" t="s">
        <v>2433</v>
      </c>
      <c r="CQ109" s="237" t="s">
        <v>2433</v>
      </c>
      <c r="CR109" s="237" t="s">
        <v>2462</v>
      </c>
      <c r="CS109" s="237" t="s">
        <v>2462</v>
      </c>
      <c r="CT109" s="237" t="s">
        <v>2433</v>
      </c>
      <c r="CU109" s="237" t="s">
        <v>2433</v>
      </c>
      <c r="CV109" s="237" t="s">
        <v>2433</v>
      </c>
      <c r="CW109" s="237" t="s">
        <v>2433</v>
      </c>
      <c r="CX109" s="237" t="s">
        <v>2462</v>
      </c>
      <c r="CY109" s="237" t="s">
        <v>2433</v>
      </c>
      <c r="CZ109" s="237" t="s">
        <v>6222</v>
      </c>
      <c r="DA109" s="237" t="s">
        <v>2511</v>
      </c>
      <c r="DB109" s="238">
        <v>43122.470682870371</v>
      </c>
      <c r="DC109" s="237" t="s">
        <v>2511</v>
      </c>
      <c r="DD109" s="238">
        <v>43129.5312962963</v>
      </c>
    </row>
    <row r="110" spans="1:108" ht="30" hidden="1" x14ac:dyDescent="0.25">
      <c r="A110" s="236">
        <v>117</v>
      </c>
      <c r="B110" s="237" t="s">
        <v>5989</v>
      </c>
      <c r="C110" s="236">
        <v>97</v>
      </c>
      <c r="D110" s="236" t="b">
        <v>1</v>
      </c>
      <c r="E110" s="237" t="s">
        <v>2433</v>
      </c>
      <c r="F110" s="237" t="s">
        <v>5952</v>
      </c>
      <c r="G110" s="237" t="s">
        <v>4289</v>
      </c>
      <c r="H110" s="237" t="s">
        <v>5953</v>
      </c>
      <c r="I110" s="237" t="s">
        <v>6223</v>
      </c>
      <c r="J110" s="237" t="s">
        <v>5955</v>
      </c>
      <c r="K110" s="237" t="s">
        <v>5956</v>
      </c>
      <c r="L110" s="237" t="s">
        <v>5957</v>
      </c>
      <c r="M110" s="237" t="s">
        <v>5958</v>
      </c>
      <c r="N110" s="237" t="s">
        <v>5959</v>
      </c>
      <c r="O110" s="237" t="s">
        <v>6224</v>
      </c>
      <c r="P110" s="237" t="s">
        <v>2433</v>
      </c>
      <c r="Q110" s="237" t="s">
        <v>6225</v>
      </c>
      <c r="R110" s="237" t="s">
        <v>2433</v>
      </c>
      <c r="S110" s="237" t="s">
        <v>6226</v>
      </c>
      <c r="T110" s="237" t="s">
        <v>2433</v>
      </c>
      <c r="U110" s="237" t="s">
        <v>2462</v>
      </c>
      <c r="V110" s="237" t="s">
        <v>2433</v>
      </c>
      <c r="W110" s="237" t="s">
        <v>6227</v>
      </c>
      <c r="X110" s="237" t="s">
        <v>2433</v>
      </c>
      <c r="Y110" s="237" t="s">
        <v>6228</v>
      </c>
      <c r="Z110" s="237" t="s">
        <v>2433</v>
      </c>
      <c r="AA110" s="237" t="s">
        <v>6229</v>
      </c>
      <c r="AB110" s="237" t="s">
        <v>2433</v>
      </c>
      <c r="AC110" s="237" t="s">
        <v>6230</v>
      </c>
      <c r="AD110" s="237" t="s">
        <v>2433</v>
      </c>
      <c r="AE110" s="237" t="s">
        <v>6231</v>
      </c>
      <c r="AF110" s="237" t="s">
        <v>2433</v>
      </c>
      <c r="AG110" s="237" t="s">
        <v>6232</v>
      </c>
      <c r="AH110" s="237" t="s">
        <v>2433</v>
      </c>
      <c r="AI110" s="237" t="s">
        <v>6233</v>
      </c>
      <c r="AJ110" s="237" t="s">
        <v>2433</v>
      </c>
      <c r="AK110" s="237" t="s">
        <v>6234</v>
      </c>
      <c r="AL110" s="237" t="s">
        <v>2433</v>
      </c>
      <c r="AM110" s="237" t="s">
        <v>2462</v>
      </c>
      <c r="AN110" s="237" t="s">
        <v>2433</v>
      </c>
      <c r="AO110" s="237" t="s">
        <v>6235</v>
      </c>
      <c r="AP110" s="237" t="s">
        <v>2433</v>
      </c>
      <c r="AQ110" s="237" t="s">
        <v>2462</v>
      </c>
      <c r="AR110" s="237" t="s">
        <v>2433</v>
      </c>
      <c r="AS110" s="237" t="s">
        <v>6235</v>
      </c>
      <c r="AT110" s="237" t="s">
        <v>2433</v>
      </c>
      <c r="AU110" s="237" t="s">
        <v>6236</v>
      </c>
      <c r="AV110" s="237" t="s">
        <v>2433</v>
      </c>
      <c r="AW110" s="237" t="s">
        <v>6237</v>
      </c>
      <c r="AX110" s="237" t="s">
        <v>2433</v>
      </c>
      <c r="AY110" s="237" t="s">
        <v>5980</v>
      </c>
      <c r="AZ110" s="237" t="s">
        <v>6238</v>
      </c>
      <c r="BA110" s="237" t="s">
        <v>6239</v>
      </c>
      <c r="BB110" s="237" t="s">
        <v>6240</v>
      </c>
      <c r="BC110" s="237" t="s">
        <v>2462</v>
      </c>
      <c r="BD110" s="237" t="s">
        <v>70</v>
      </c>
      <c r="BE110" s="237" t="s">
        <v>6241</v>
      </c>
      <c r="BF110" s="237" t="s">
        <v>2433</v>
      </c>
      <c r="BG110" s="237" t="s">
        <v>2462</v>
      </c>
      <c r="BH110" s="237" t="s">
        <v>2462</v>
      </c>
      <c r="BI110" s="237" t="s">
        <v>2462</v>
      </c>
      <c r="BJ110" s="237" t="s">
        <v>2433</v>
      </c>
      <c r="BK110" s="237" t="s">
        <v>2462</v>
      </c>
      <c r="BL110" s="237" t="s">
        <v>2462</v>
      </c>
      <c r="BM110" s="237" t="s">
        <v>2462</v>
      </c>
      <c r="BN110" s="237" t="s">
        <v>2462</v>
      </c>
      <c r="BO110" s="237" t="s">
        <v>2462</v>
      </c>
      <c r="BP110" s="237" t="s">
        <v>6242</v>
      </c>
      <c r="BQ110" s="237" t="s">
        <v>6243</v>
      </c>
      <c r="BR110" s="237" t="s">
        <v>2462</v>
      </c>
      <c r="BS110" s="237" t="s">
        <v>2433</v>
      </c>
      <c r="BT110" s="237" t="s">
        <v>2433</v>
      </c>
      <c r="BU110" s="237" t="s">
        <v>6244</v>
      </c>
      <c r="BV110" s="237" t="s">
        <v>2433</v>
      </c>
      <c r="BW110" s="237" t="s">
        <v>6244</v>
      </c>
      <c r="BX110" s="237" t="s">
        <v>2462</v>
      </c>
      <c r="BY110" s="237" t="s">
        <v>2433</v>
      </c>
      <c r="BZ110" s="237" t="s">
        <v>2462</v>
      </c>
      <c r="CA110" s="237" t="s">
        <v>2433</v>
      </c>
      <c r="CB110" s="237" t="s">
        <v>2462</v>
      </c>
      <c r="CC110" s="237" t="s">
        <v>2705</v>
      </c>
      <c r="CD110" s="237" t="s">
        <v>6245</v>
      </c>
      <c r="CE110" s="237" t="s">
        <v>2433</v>
      </c>
      <c r="CF110" s="237" t="s">
        <v>2433</v>
      </c>
      <c r="CG110" s="237" t="s">
        <v>6245</v>
      </c>
      <c r="CH110" s="237" t="s">
        <v>5987</v>
      </c>
      <c r="CI110" s="237" t="s">
        <v>6245</v>
      </c>
      <c r="CJ110" s="237" t="s">
        <v>2433</v>
      </c>
      <c r="CK110" s="237" t="s">
        <v>2433</v>
      </c>
      <c r="CL110" s="237" t="s">
        <v>2462</v>
      </c>
      <c r="CM110" s="237" t="s">
        <v>2433</v>
      </c>
      <c r="CN110" s="237" t="s">
        <v>2433</v>
      </c>
      <c r="CO110" s="237" t="s">
        <v>2433</v>
      </c>
      <c r="CP110" s="237" t="s">
        <v>2433</v>
      </c>
      <c r="CQ110" s="237" t="s">
        <v>2433</v>
      </c>
      <c r="CR110" s="237" t="s">
        <v>2462</v>
      </c>
      <c r="CS110" s="237" t="s">
        <v>2462</v>
      </c>
      <c r="CT110" s="237" t="s">
        <v>2433</v>
      </c>
      <c r="CU110" s="237" t="s">
        <v>2433</v>
      </c>
      <c r="CV110" s="237" t="s">
        <v>2433</v>
      </c>
      <c r="CW110" s="237" t="s">
        <v>2433</v>
      </c>
      <c r="CX110" s="237" t="s">
        <v>2462</v>
      </c>
      <c r="CY110" s="237" t="s">
        <v>2433</v>
      </c>
      <c r="CZ110" s="237" t="s">
        <v>6246</v>
      </c>
      <c r="DA110" s="237" t="s">
        <v>2775</v>
      </c>
      <c r="DB110" s="238">
        <v>43123.41238425926</v>
      </c>
      <c r="DC110" s="237" t="s">
        <v>2511</v>
      </c>
      <c r="DD110" s="238">
        <v>43154.606145833335</v>
      </c>
    </row>
    <row r="111" spans="1:108" ht="60" hidden="1" x14ac:dyDescent="0.25">
      <c r="A111" s="236">
        <v>118</v>
      </c>
      <c r="B111" s="237" t="s">
        <v>5989</v>
      </c>
      <c r="C111" s="236">
        <v>16</v>
      </c>
      <c r="D111" s="236" t="b">
        <v>1</v>
      </c>
      <c r="E111" s="237" t="s">
        <v>2433</v>
      </c>
      <c r="F111" s="237" t="s">
        <v>3681</v>
      </c>
      <c r="G111" s="237" t="s">
        <v>2476</v>
      </c>
      <c r="H111" s="237" t="s">
        <v>3682</v>
      </c>
      <c r="I111" s="237" t="s">
        <v>6247</v>
      </c>
      <c r="J111" s="237" t="s">
        <v>3681</v>
      </c>
      <c r="K111" s="237" t="s">
        <v>2476</v>
      </c>
      <c r="L111" s="237" t="s">
        <v>3682</v>
      </c>
      <c r="M111" s="237" t="s">
        <v>3683</v>
      </c>
      <c r="N111" s="237" t="s">
        <v>3684</v>
      </c>
      <c r="O111" s="237" t="s">
        <v>6248</v>
      </c>
      <c r="P111" s="237" t="s">
        <v>6249</v>
      </c>
      <c r="Q111" s="237" t="s">
        <v>6250</v>
      </c>
      <c r="R111" s="237" t="s">
        <v>2433</v>
      </c>
      <c r="S111" s="237" t="s">
        <v>6251</v>
      </c>
      <c r="T111" s="237" t="s">
        <v>2433</v>
      </c>
      <c r="U111" s="237" t="s">
        <v>2462</v>
      </c>
      <c r="V111" s="237" t="s">
        <v>2433</v>
      </c>
      <c r="W111" s="237" t="s">
        <v>6252</v>
      </c>
      <c r="X111" s="237" t="s">
        <v>2433</v>
      </c>
      <c r="Y111" s="237" t="s">
        <v>6253</v>
      </c>
      <c r="Z111" s="237" t="s">
        <v>2433</v>
      </c>
      <c r="AA111" s="237" t="s">
        <v>6254</v>
      </c>
      <c r="AB111" s="237" t="s">
        <v>6255</v>
      </c>
      <c r="AC111" s="237" t="s">
        <v>6256</v>
      </c>
      <c r="AD111" s="237" t="s">
        <v>2433</v>
      </c>
      <c r="AE111" s="237" t="s">
        <v>6257</v>
      </c>
      <c r="AF111" s="237" t="s">
        <v>2433</v>
      </c>
      <c r="AG111" s="237" t="s">
        <v>6258</v>
      </c>
      <c r="AH111" s="237" t="s">
        <v>2433</v>
      </c>
      <c r="AI111" s="237" t="s">
        <v>6259</v>
      </c>
      <c r="AJ111" s="237" t="s">
        <v>2433</v>
      </c>
      <c r="AK111" s="237" t="s">
        <v>6260</v>
      </c>
      <c r="AL111" s="237" t="s">
        <v>2433</v>
      </c>
      <c r="AM111" s="237" t="s">
        <v>2462</v>
      </c>
      <c r="AN111" s="237" t="s">
        <v>2433</v>
      </c>
      <c r="AO111" s="237" t="s">
        <v>6261</v>
      </c>
      <c r="AP111" s="237" t="s">
        <v>2433</v>
      </c>
      <c r="AQ111" s="237" t="s">
        <v>6262</v>
      </c>
      <c r="AR111" s="237" t="s">
        <v>2433</v>
      </c>
      <c r="AS111" s="237" t="s">
        <v>6263</v>
      </c>
      <c r="AT111" s="237" t="s">
        <v>2433</v>
      </c>
      <c r="AU111" s="237" t="s">
        <v>6264</v>
      </c>
      <c r="AV111" s="237" t="s">
        <v>2433</v>
      </c>
      <c r="AW111" s="237" t="s">
        <v>6265</v>
      </c>
      <c r="AX111" s="237" t="s">
        <v>2433</v>
      </c>
      <c r="AY111" s="237" t="s">
        <v>3701</v>
      </c>
      <c r="AZ111" s="237" t="s">
        <v>6266</v>
      </c>
      <c r="BA111" s="237" t="s">
        <v>6267</v>
      </c>
      <c r="BB111" s="237" t="s">
        <v>6268</v>
      </c>
      <c r="BC111" s="237" t="s">
        <v>6269</v>
      </c>
      <c r="BD111" s="237" t="s">
        <v>2433</v>
      </c>
      <c r="BE111" s="237" t="s">
        <v>6270</v>
      </c>
      <c r="BF111" s="237" t="s">
        <v>2433</v>
      </c>
      <c r="BG111" s="237" t="s">
        <v>2462</v>
      </c>
      <c r="BH111" s="237" t="s">
        <v>2462</v>
      </c>
      <c r="BI111" s="237" t="s">
        <v>2462</v>
      </c>
      <c r="BJ111" s="237" t="s">
        <v>2433</v>
      </c>
      <c r="BK111" s="237" t="s">
        <v>2462</v>
      </c>
      <c r="BL111" s="237" t="s">
        <v>2462</v>
      </c>
      <c r="BM111" s="237" t="s">
        <v>2462</v>
      </c>
      <c r="BN111" s="237" t="s">
        <v>2462</v>
      </c>
      <c r="BO111" s="237" t="s">
        <v>2462</v>
      </c>
      <c r="BP111" s="237" t="s">
        <v>6271</v>
      </c>
      <c r="BQ111" s="237" t="s">
        <v>6272</v>
      </c>
      <c r="BR111" s="237" t="s">
        <v>2433</v>
      </c>
      <c r="BS111" s="237" t="s">
        <v>2433</v>
      </c>
      <c r="BT111" s="237" t="s">
        <v>6273</v>
      </c>
      <c r="BU111" s="237" t="s">
        <v>2433</v>
      </c>
      <c r="BV111" s="237" t="s">
        <v>2433</v>
      </c>
      <c r="BW111" s="237" t="s">
        <v>6273</v>
      </c>
      <c r="BX111" s="237" t="s">
        <v>2462</v>
      </c>
      <c r="BY111" s="237" t="s">
        <v>2433</v>
      </c>
      <c r="BZ111" s="237" t="s">
        <v>2462</v>
      </c>
      <c r="CA111" s="237" t="s">
        <v>2433</v>
      </c>
      <c r="CB111" s="237" t="s">
        <v>2462</v>
      </c>
      <c r="CC111" s="237" t="s">
        <v>2462</v>
      </c>
      <c r="CD111" s="237" t="s">
        <v>2433</v>
      </c>
      <c r="CE111" s="237" t="s">
        <v>2433</v>
      </c>
      <c r="CF111" s="237" t="s">
        <v>2433</v>
      </c>
      <c r="CG111" s="237" t="s">
        <v>2433</v>
      </c>
      <c r="CH111" s="237" t="s">
        <v>2433</v>
      </c>
      <c r="CI111" s="237" t="s">
        <v>2462</v>
      </c>
      <c r="CJ111" s="237" t="s">
        <v>2433</v>
      </c>
      <c r="CK111" s="237" t="s">
        <v>2433</v>
      </c>
      <c r="CL111" s="237" t="s">
        <v>2462</v>
      </c>
      <c r="CM111" s="237" t="s">
        <v>2433</v>
      </c>
      <c r="CN111" s="237" t="s">
        <v>2433</v>
      </c>
      <c r="CO111" s="237" t="s">
        <v>2433</v>
      </c>
      <c r="CP111" s="237" t="s">
        <v>2433</v>
      </c>
      <c r="CQ111" s="237" t="s">
        <v>2433</v>
      </c>
      <c r="CR111" s="237" t="s">
        <v>2462</v>
      </c>
      <c r="CS111" s="237" t="s">
        <v>2462</v>
      </c>
      <c r="CT111" s="237" t="s">
        <v>2433</v>
      </c>
      <c r="CU111" s="237" t="s">
        <v>2433</v>
      </c>
      <c r="CV111" s="237" t="s">
        <v>2433</v>
      </c>
      <c r="CW111" s="237" t="s">
        <v>2433</v>
      </c>
      <c r="CX111" s="237" t="s">
        <v>2462</v>
      </c>
      <c r="CY111" s="237" t="s">
        <v>2433</v>
      </c>
      <c r="CZ111" s="237" t="s">
        <v>6274</v>
      </c>
      <c r="DA111" s="237" t="s">
        <v>2511</v>
      </c>
      <c r="DB111" s="238">
        <v>43123.47855324074</v>
      </c>
      <c r="DC111" s="237" t="s">
        <v>2511</v>
      </c>
      <c r="DD111" s="238">
        <v>43123.47855324074</v>
      </c>
    </row>
    <row r="112" spans="1:108" ht="30" hidden="1" x14ac:dyDescent="0.25">
      <c r="A112" s="236">
        <v>119</v>
      </c>
      <c r="B112" s="237" t="s">
        <v>5989</v>
      </c>
      <c r="C112" s="236">
        <v>46</v>
      </c>
      <c r="D112" s="236" t="b">
        <v>1</v>
      </c>
      <c r="E112" s="237" t="s">
        <v>2433</v>
      </c>
      <c r="F112" s="237" t="s">
        <v>2544</v>
      </c>
      <c r="G112" s="237" t="s">
        <v>2476</v>
      </c>
      <c r="H112" s="237" t="s">
        <v>2542</v>
      </c>
      <c r="I112" s="237" t="s">
        <v>6223</v>
      </c>
      <c r="J112" s="237" t="s">
        <v>2544</v>
      </c>
      <c r="K112" s="237" t="s">
        <v>2476</v>
      </c>
      <c r="L112" s="237" t="s">
        <v>2542</v>
      </c>
      <c r="M112" s="237" t="s">
        <v>2545</v>
      </c>
      <c r="N112" s="237" t="s">
        <v>2546</v>
      </c>
      <c r="O112" s="237" t="s">
        <v>6275</v>
      </c>
      <c r="P112" s="237" t="s">
        <v>2433</v>
      </c>
      <c r="Q112" s="237" t="s">
        <v>6276</v>
      </c>
      <c r="R112" s="237" t="s">
        <v>2433</v>
      </c>
      <c r="S112" s="237" t="s">
        <v>6277</v>
      </c>
      <c r="T112" s="237" t="s">
        <v>2433</v>
      </c>
      <c r="U112" s="237" t="s">
        <v>2462</v>
      </c>
      <c r="V112" s="237" t="s">
        <v>2433</v>
      </c>
      <c r="W112" s="237" t="s">
        <v>6278</v>
      </c>
      <c r="X112" s="237" t="s">
        <v>2433</v>
      </c>
      <c r="Y112" s="237" t="s">
        <v>6279</v>
      </c>
      <c r="Z112" s="237" t="s">
        <v>2433</v>
      </c>
      <c r="AA112" s="237" t="s">
        <v>6280</v>
      </c>
      <c r="AB112" s="237" t="s">
        <v>2433</v>
      </c>
      <c r="AC112" s="237" t="s">
        <v>6281</v>
      </c>
      <c r="AD112" s="237" t="s">
        <v>2433</v>
      </c>
      <c r="AE112" s="237" t="s">
        <v>6282</v>
      </c>
      <c r="AF112" s="237" t="s">
        <v>2433</v>
      </c>
      <c r="AG112" s="237" t="s">
        <v>6283</v>
      </c>
      <c r="AH112" s="237" t="s">
        <v>2433</v>
      </c>
      <c r="AI112" s="237" t="s">
        <v>6284</v>
      </c>
      <c r="AJ112" s="237" t="s">
        <v>2433</v>
      </c>
      <c r="AK112" s="237" t="s">
        <v>6285</v>
      </c>
      <c r="AL112" s="237" t="s">
        <v>2433</v>
      </c>
      <c r="AM112" s="237" t="s">
        <v>6286</v>
      </c>
      <c r="AN112" s="237" t="s">
        <v>2433</v>
      </c>
      <c r="AO112" s="237" t="s">
        <v>6287</v>
      </c>
      <c r="AP112" s="237" t="s">
        <v>2433</v>
      </c>
      <c r="AQ112" s="237" t="s">
        <v>6288</v>
      </c>
      <c r="AR112" s="237" t="s">
        <v>2433</v>
      </c>
      <c r="AS112" s="237" t="s">
        <v>6289</v>
      </c>
      <c r="AT112" s="237" t="s">
        <v>2433</v>
      </c>
      <c r="AU112" s="237" t="s">
        <v>6290</v>
      </c>
      <c r="AV112" s="237" t="s">
        <v>2433</v>
      </c>
      <c r="AW112" s="237" t="s">
        <v>6291</v>
      </c>
      <c r="AX112" s="237" t="s">
        <v>2433</v>
      </c>
      <c r="AY112" s="237" t="s">
        <v>2564</v>
      </c>
      <c r="AZ112" s="237" t="s">
        <v>6292</v>
      </c>
      <c r="BA112" s="237" t="s">
        <v>6293</v>
      </c>
      <c r="BB112" s="237" t="s">
        <v>6294</v>
      </c>
      <c r="BC112" s="237" t="s">
        <v>2462</v>
      </c>
      <c r="BD112" s="237" t="s">
        <v>2433</v>
      </c>
      <c r="BE112" s="237" t="s">
        <v>6295</v>
      </c>
      <c r="BF112" s="237" t="s">
        <v>2433</v>
      </c>
      <c r="BG112" s="237" t="s">
        <v>2462</v>
      </c>
      <c r="BH112" s="237" t="s">
        <v>2462</v>
      </c>
      <c r="BI112" s="237" t="s">
        <v>2462</v>
      </c>
      <c r="BJ112" s="237" t="s">
        <v>2433</v>
      </c>
      <c r="BK112" s="237" t="s">
        <v>2462</v>
      </c>
      <c r="BL112" s="237" t="s">
        <v>2462</v>
      </c>
      <c r="BM112" s="237" t="s">
        <v>2462</v>
      </c>
      <c r="BN112" s="237" t="s">
        <v>2462</v>
      </c>
      <c r="BO112" s="237" t="s">
        <v>2462</v>
      </c>
      <c r="BP112" s="237" t="s">
        <v>6296</v>
      </c>
      <c r="BQ112" s="237" t="s">
        <v>6297</v>
      </c>
      <c r="BR112" s="237" t="s">
        <v>6298</v>
      </c>
      <c r="BS112" s="237" t="s">
        <v>6299</v>
      </c>
      <c r="BT112" s="237" t="s">
        <v>2433</v>
      </c>
      <c r="BU112" s="237" t="s">
        <v>2433</v>
      </c>
      <c r="BV112" s="237" t="s">
        <v>2433</v>
      </c>
      <c r="BW112" s="237" t="s">
        <v>6300</v>
      </c>
      <c r="BX112" s="237" t="s">
        <v>2507</v>
      </c>
      <c r="BY112" s="237" t="s">
        <v>6301</v>
      </c>
      <c r="BZ112" s="237" t="s">
        <v>2462</v>
      </c>
      <c r="CA112" s="237" t="s">
        <v>2433</v>
      </c>
      <c r="CB112" s="237" t="s">
        <v>6301</v>
      </c>
      <c r="CC112" s="237" t="s">
        <v>2467</v>
      </c>
      <c r="CD112" s="237" t="s">
        <v>6302</v>
      </c>
      <c r="CE112" s="237" t="s">
        <v>6302</v>
      </c>
      <c r="CF112" s="237" t="s">
        <v>2433</v>
      </c>
      <c r="CG112" s="237" t="s">
        <v>2433</v>
      </c>
      <c r="CH112" s="237" t="s">
        <v>2433</v>
      </c>
      <c r="CI112" s="237" t="s">
        <v>6302</v>
      </c>
      <c r="CJ112" s="237" t="s">
        <v>2433</v>
      </c>
      <c r="CK112" s="237" t="s">
        <v>2433</v>
      </c>
      <c r="CL112" s="237" t="s">
        <v>2462</v>
      </c>
      <c r="CM112" s="237" t="s">
        <v>2433</v>
      </c>
      <c r="CN112" s="237" t="s">
        <v>2433</v>
      </c>
      <c r="CO112" s="237" t="s">
        <v>2433</v>
      </c>
      <c r="CP112" s="237" t="s">
        <v>2433</v>
      </c>
      <c r="CQ112" s="237" t="s">
        <v>2433</v>
      </c>
      <c r="CR112" s="237" t="s">
        <v>2462</v>
      </c>
      <c r="CS112" s="237" t="s">
        <v>2462</v>
      </c>
      <c r="CT112" s="237" t="s">
        <v>2433</v>
      </c>
      <c r="CU112" s="237" t="s">
        <v>2433</v>
      </c>
      <c r="CV112" s="237" t="s">
        <v>2433</v>
      </c>
      <c r="CW112" s="237" t="s">
        <v>2433</v>
      </c>
      <c r="CX112" s="237" t="s">
        <v>2462</v>
      </c>
      <c r="CY112" s="237" t="s">
        <v>2433</v>
      </c>
      <c r="CZ112" s="237" t="s">
        <v>6303</v>
      </c>
      <c r="DA112" s="237" t="s">
        <v>2511</v>
      </c>
      <c r="DB112" s="238">
        <v>43123.519560185188</v>
      </c>
      <c r="DC112" s="237" t="s">
        <v>2511</v>
      </c>
      <c r="DD112" s="238">
        <v>43123.613078703704</v>
      </c>
    </row>
    <row r="113" spans="1:108" ht="60" hidden="1" x14ac:dyDescent="0.25">
      <c r="A113" s="236">
        <v>120</v>
      </c>
      <c r="B113" s="237" t="s">
        <v>5989</v>
      </c>
      <c r="C113" s="236">
        <v>100</v>
      </c>
      <c r="D113" s="236" t="b">
        <v>1</v>
      </c>
      <c r="E113" s="237" t="s">
        <v>2433</v>
      </c>
      <c r="F113" s="237" t="s">
        <v>3788</v>
      </c>
      <c r="G113" s="237" t="s">
        <v>2476</v>
      </c>
      <c r="H113" s="237" t="s">
        <v>3789</v>
      </c>
      <c r="I113" s="237" t="s">
        <v>6223</v>
      </c>
      <c r="J113" s="237" t="s">
        <v>3788</v>
      </c>
      <c r="K113" s="237" t="s">
        <v>2476</v>
      </c>
      <c r="L113" s="237" t="s">
        <v>3789</v>
      </c>
      <c r="M113" s="237" t="s">
        <v>3790</v>
      </c>
      <c r="N113" s="237" t="s">
        <v>3791</v>
      </c>
      <c r="O113" s="237" t="s">
        <v>6304</v>
      </c>
      <c r="P113" s="237" t="s">
        <v>2433</v>
      </c>
      <c r="Q113" s="237" t="s">
        <v>6305</v>
      </c>
      <c r="R113" s="237" t="s">
        <v>2433</v>
      </c>
      <c r="S113" s="237" t="s">
        <v>6306</v>
      </c>
      <c r="T113" s="237" t="s">
        <v>2433</v>
      </c>
      <c r="U113" s="237" t="s">
        <v>2462</v>
      </c>
      <c r="V113" s="237" t="s">
        <v>2433</v>
      </c>
      <c r="W113" s="237" t="s">
        <v>6307</v>
      </c>
      <c r="X113" s="237" t="s">
        <v>2433</v>
      </c>
      <c r="Y113" s="237" t="s">
        <v>6308</v>
      </c>
      <c r="Z113" s="237" t="s">
        <v>2433</v>
      </c>
      <c r="AA113" s="237" t="s">
        <v>6309</v>
      </c>
      <c r="AB113" s="237" t="s">
        <v>2433</v>
      </c>
      <c r="AC113" s="237" t="s">
        <v>6310</v>
      </c>
      <c r="AD113" s="237" t="s">
        <v>2433</v>
      </c>
      <c r="AE113" s="237" t="s">
        <v>6311</v>
      </c>
      <c r="AF113" s="237" t="s">
        <v>2433</v>
      </c>
      <c r="AG113" s="237" t="s">
        <v>6312</v>
      </c>
      <c r="AH113" s="237" t="s">
        <v>2433</v>
      </c>
      <c r="AI113" s="237" t="s">
        <v>6313</v>
      </c>
      <c r="AJ113" s="237" t="s">
        <v>2433</v>
      </c>
      <c r="AK113" s="237" t="s">
        <v>6314</v>
      </c>
      <c r="AL113" s="237" t="s">
        <v>2433</v>
      </c>
      <c r="AM113" s="237" t="s">
        <v>6315</v>
      </c>
      <c r="AN113" s="237" t="s">
        <v>2433</v>
      </c>
      <c r="AO113" s="237" t="s">
        <v>6316</v>
      </c>
      <c r="AP113" s="237" t="s">
        <v>2433</v>
      </c>
      <c r="AQ113" s="237" t="s">
        <v>6317</v>
      </c>
      <c r="AR113" s="237" t="s">
        <v>2433</v>
      </c>
      <c r="AS113" s="237" t="s">
        <v>6318</v>
      </c>
      <c r="AT113" s="237" t="s">
        <v>2433</v>
      </c>
      <c r="AU113" s="237" t="s">
        <v>6319</v>
      </c>
      <c r="AV113" s="237" t="s">
        <v>2433</v>
      </c>
      <c r="AW113" s="237" t="s">
        <v>6320</v>
      </c>
      <c r="AX113" s="237" t="s">
        <v>2433</v>
      </c>
      <c r="AY113" s="237" t="s">
        <v>3809</v>
      </c>
      <c r="AZ113" s="237" t="s">
        <v>6321</v>
      </c>
      <c r="BA113" s="237" t="s">
        <v>6322</v>
      </c>
      <c r="BB113" s="237" t="s">
        <v>6323</v>
      </c>
      <c r="BC113" s="237" t="s">
        <v>2462</v>
      </c>
      <c r="BD113" s="237" t="s">
        <v>70</v>
      </c>
      <c r="BE113" s="237" t="s">
        <v>6324</v>
      </c>
      <c r="BF113" s="237" t="s">
        <v>2433</v>
      </c>
      <c r="BG113" s="237" t="s">
        <v>2462</v>
      </c>
      <c r="BH113" s="237" t="s">
        <v>2462</v>
      </c>
      <c r="BI113" s="237" t="s">
        <v>2462</v>
      </c>
      <c r="BJ113" s="237" t="s">
        <v>2433</v>
      </c>
      <c r="BK113" s="237" t="s">
        <v>2462</v>
      </c>
      <c r="BL113" s="237" t="s">
        <v>2462</v>
      </c>
      <c r="BM113" s="237" t="s">
        <v>2462</v>
      </c>
      <c r="BN113" s="237" t="s">
        <v>2462</v>
      </c>
      <c r="BO113" s="237" t="s">
        <v>2462</v>
      </c>
      <c r="BP113" s="237" t="s">
        <v>6325</v>
      </c>
      <c r="BQ113" s="237" t="s">
        <v>6326</v>
      </c>
      <c r="BR113" s="237" t="s">
        <v>6327</v>
      </c>
      <c r="BS113" s="237" t="s">
        <v>6328</v>
      </c>
      <c r="BT113" s="237" t="s">
        <v>2462</v>
      </c>
      <c r="BU113" s="237" t="s">
        <v>6329</v>
      </c>
      <c r="BV113" s="237" t="s">
        <v>2433</v>
      </c>
      <c r="BW113" s="237" t="s">
        <v>6330</v>
      </c>
      <c r="BX113" s="237" t="s">
        <v>2507</v>
      </c>
      <c r="BY113" s="237" t="s">
        <v>6331</v>
      </c>
      <c r="BZ113" s="237" t="s">
        <v>2702</v>
      </c>
      <c r="CA113" s="237" t="s">
        <v>6332</v>
      </c>
      <c r="CB113" s="237" t="s">
        <v>6333</v>
      </c>
      <c r="CC113" s="237" t="s">
        <v>2467</v>
      </c>
      <c r="CD113" s="237" t="s">
        <v>6334</v>
      </c>
      <c r="CE113" s="237" t="s">
        <v>6335</v>
      </c>
      <c r="CF113" s="237" t="s">
        <v>2433</v>
      </c>
      <c r="CG113" s="237" t="s">
        <v>6336</v>
      </c>
      <c r="CH113" s="237" t="s">
        <v>3826</v>
      </c>
      <c r="CI113" s="237" t="s">
        <v>6334</v>
      </c>
      <c r="CJ113" s="237" t="s">
        <v>2433</v>
      </c>
      <c r="CK113" s="237" t="s">
        <v>2433</v>
      </c>
      <c r="CL113" s="237" t="s">
        <v>2462</v>
      </c>
      <c r="CM113" s="237" t="s">
        <v>2433</v>
      </c>
      <c r="CN113" s="237" t="s">
        <v>2433</v>
      </c>
      <c r="CO113" s="237" t="s">
        <v>2433</v>
      </c>
      <c r="CP113" s="237" t="s">
        <v>2433</v>
      </c>
      <c r="CQ113" s="237" t="s">
        <v>2433</v>
      </c>
      <c r="CR113" s="237" t="s">
        <v>2462</v>
      </c>
      <c r="CS113" s="237" t="s">
        <v>2462</v>
      </c>
      <c r="CT113" s="237" t="s">
        <v>2433</v>
      </c>
      <c r="CU113" s="237" t="s">
        <v>2433</v>
      </c>
      <c r="CV113" s="237" t="s">
        <v>2433</v>
      </c>
      <c r="CW113" s="237" t="s">
        <v>2433</v>
      </c>
      <c r="CX113" s="237" t="s">
        <v>2462</v>
      </c>
      <c r="CY113" s="237" t="s">
        <v>2433</v>
      </c>
      <c r="CZ113" s="237" t="s">
        <v>6337</v>
      </c>
      <c r="DA113" s="237" t="s">
        <v>2511</v>
      </c>
      <c r="DB113" s="238">
        <v>43123.643229166664</v>
      </c>
      <c r="DC113" s="237" t="s">
        <v>2775</v>
      </c>
      <c r="DD113" s="238">
        <v>43284.43608796296</v>
      </c>
    </row>
    <row r="114" spans="1:108" ht="45" hidden="1" x14ac:dyDescent="0.25">
      <c r="A114" s="236">
        <v>121</v>
      </c>
      <c r="B114" s="237" t="s">
        <v>5989</v>
      </c>
      <c r="C114" s="236">
        <v>86</v>
      </c>
      <c r="D114" s="236" t="b">
        <v>1</v>
      </c>
      <c r="E114" s="237" t="s">
        <v>2433</v>
      </c>
      <c r="F114" s="237" t="s">
        <v>3132</v>
      </c>
      <c r="G114" s="237" t="s">
        <v>2673</v>
      </c>
      <c r="H114" s="237" t="s">
        <v>6338</v>
      </c>
      <c r="I114" s="237" t="s">
        <v>6021</v>
      </c>
      <c r="J114" s="237" t="s">
        <v>3132</v>
      </c>
      <c r="K114" s="237" t="s">
        <v>2673</v>
      </c>
      <c r="L114" s="237" t="s">
        <v>6338</v>
      </c>
      <c r="M114" s="237" t="s">
        <v>3134</v>
      </c>
      <c r="N114" s="237" t="s">
        <v>6339</v>
      </c>
      <c r="O114" s="237" t="s">
        <v>6340</v>
      </c>
      <c r="P114" s="237" t="s">
        <v>2433</v>
      </c>
      <c r="Q114" s="237" t="s">
        <v>6341</v>
      </c>
      <c r="R114" s="237" t="s">
        <v>2433</v>
      </c>
      <c r="S114" s="237" t="s">
        <v>2462</v>
      </c>
      <c r="T114" s="237" t="s">
        <v>2433</v>
      </c>
      <c r="U114" s="237" t="s">
        <v>6342</v>
      </c>
      <c r="V114" s="237" t="s">
        <v>2433</v>
      </c>
      <c r="W114" s="237" t="s">
        <v>6343</v>
      </c>
      <c r="X114" s="237" t="s">
        <v>2433</v>
      </c>
      <c r="Y114" s="237" t="s">
        <v>6344</v>
      </c>
      <c r="Z114" s="237" t="s">
        <v>2433</v>
      </c>
      <c r="AA114" s="237" t="s">
        <v>6345</v>
      </c>
      <c r="AB114" s="237" t="s">
        <v>2433</v>
      </c>
      <c r="AC114" s="237" t="s">
        <v>6346</v>
      </c>
      <c r="AD114" s="237" t="s">
        <v>2433</v>
      </c>
      <c r="AE114" s="237" t="s">
        <v>6347</v>
      </c>
      <c r="AF114" s="237" t="s">
        <v>2433</v>
      </c>
      <c r="AG114" s="237" t="s">
        <v>6348</v>
      </c>
      <c r="AH114" s="237" t="s">
        <v>2433</v>
      </c>
      <c r="AI114" s="237" t="s">
        <v>6349</v>
      </c>
      <c r="AJ114" s="237" t="s">
        <v>2433</v>
      </c>
      <c r="AK114" s="237" t="s">
        <v>6350</v>
      </c>
      <c r="AL114" s="237" t="s">
        <v>2433</v>
      </c>
      <c r="AM114" s="237" t="s">
        <v>6351</v>
      </c>
      <c r="AN114" s="237" t="s">
        <v>2433</v>
      </c>
      <c r="AO114" s="237" t="s">
        <v>6352</v>
      </c>
      <c r="AP114" s="237" t="s">
        <v>2433</v>
      </c>
      <c r="AQ114" s="237" t="s">
        <v>6353</v>
      </c>
      <c r="AR114" s="237" t="s">
        <v>2433</v>
      </c>
      <c r="AS114" s="237" t="s">
        <v>6354</v>
      </c>
      <c r="AT114" s="237" t="s">
        <v>2433</v>
      </c>
      <c r="AU114" s="237" t="s">
        <v>6355</v>
      </c>
      <c r="AV114" s="237" t="s">
        <v>2433</v>
      </c>
      <c r="AW114" s="237" t="s">
        <v>6356</v>
      </c>
      <c r="AX114" s="237" t="s">
        <v>2433</v>
      </c>
      <c r="AY114" s="237" t="s">
        <v>4974</v>
      </c>
      <c r="AZ114" s="237" t="s">
        <v>6357</v>
      </c>
      <c r="BA114" s="237" t="s">
        <v>2462</v>
      </c>
      <c r="BB114" s="237" t="s">
        <v>6358</v>
      </c>
      <c r="BC114" s="237" t="s">
        <v>6359</v>
      </c>
      <c r="BD114" s="237" t="s">
        <v>70</v>
      </c>
      <c r="BE114" s="237" t="s">
        <v>6360</v>
      </c>
      <c r="BF114" s="237" t="s">
        <v>2433</v>
      </c>
      <c r="BG114" s="237" t="s">
        <v>2462</v>
      </c>
      <c r="BH114" s="237" t="s">
        <v>2462</v>
      </c>
      <c r="BI114" s="237" t="s">
        <v>2462</v>
      </c>
      <c r="BJ114" s="237" t="s">
        <v>2433</v>
      </c>
      <c r="BK114" s="237" t="s">
        <v>2462</v>
      </c>
      <c r="BL114" s="237" t="s">
        <v>2462</v>
      </c>
      <c r="BM114" s="237" t="s">
        <v>2462</v>
      </c>
      <c r="BN114" s="237" t="s">
        <v>2462</v>
      </c>
      <c r="BO114" s="237" t="s">
        <v>2462</v>
      </c>
      <c r="BP114" s="237" t="s">
        <v>6361</v>
      </c>
      <c r="BQ114" s="237" t="s">
        <v>6362</v>
      </c>
      <c r="BR114" s="237" t="s">
        <v>6363</v>
      </c>
      <c r="BS114" s="237" t="s">
        <v>6364</v>
      </c>
      <c r="BT114" s="237" t="s">
        <v>6365</v>
      </c>
      <c r="BU114" s="237" t="s">
        <v>6366</v>
      </c>
      <c r="BV114" s="237" t="s">
        <v>2433</v>
      </c>
      <c r="BW114" s="237" t="s">
        <v>6367</v>
      </c>
      <c r="BX114" s="237" t="s">
        <v>2507</v>
      </c>
      <c r="BY114" s="237" t="s">
        <v>6368</v>
      </c>
      <c r="BZ114" s="237" t="s">
        <v>2462</v>
      </c>
      <c r="CA114" s="237" t="s">
        <v>2462</v>
      </c>
      <c r="CB114" s="237" t="s">
        <v>6368</v>
      </c>
      <c r="CC114" s="237" t="s">
        <v>2705</v>
      </c>
      <c r="CD114" s="237" t="s">
        <v>6369</v>
      </c>
      <c r="CE114" s="237" t="s">
        <v>6370</v>
      </c>
      <c r="CF114" s="237" t="s">
        <v>2433</v>
      </c>
      <c r="CG114" s="237" t="s">
        <v>6371</v>
      </c>
      <c r="CH114" s="237" t="s">
        <v>3161</v>
      </c>
      <c r="CI114" s="237" t="s">
        <v>6369</v>
      </c>
      <c r="CJ114" s="237" t="s">
        <v>2433</v>
      </c>
      <c r="CK114" s="237" t="s">
        <v>2433</v>
      </c>
      <c r="CL114" s="237" t="s">
        <v>2462</v>
      </c>
      <c r="CM114" s="237" t="s">
        <v>2433</v>
      </c>
      <c r="CN114" s="237" t="s">
        <v>2433</v>
      </c>
      <c r="CO114" s="237" t="s">
        <v>2433</v>
      </c>
      <c r="CP114" s="237" t="s">
        <v>2433</v>
      </c>
      <c r="CQ114" s="237" t="s">
        <v>2433</v>
      </c>
      <c r="CR114" s="237" t="s">
        <v>2462</v>
      </c>
      <c r="CS114" s="237" t="s">
        <v>2462</v>
      </c>
      <c r="CT114" s="237" t="s">
        <v>2433</v>
      </c>
      <c r="CU114" s="237" t="s">
        <v>6372</v>
      </c>
      <c r="CV114" s="237" t="s">
        <v>6372</v>
      </c>
      <c r="CW114" s="237" t="s">
        <v>2433</v>
      </c>
      <c r="CX114" s="237" t="s">
        <v>2462</v>
      </c>
      <c r="CY114" s="237" t="s">
        <v>2433</v>
      </c>
      <c r="CZ114" s="237" t="s">
        <v>6373</v>
      </c>
      <c r="DA114" s="237" t="s">
        <v>2470</v>
      </c>
      <c r="DB114" s="238">
        <v>43123.67082175926</v>
      </c>
      <c r="DC114" s="237" t="s">
        <v>2470</v>
      </c>
      <c r="DD114" s="238">
        <v>43124.688055555554</v>
      </c>
    </row>
    <row r="115" spans="1:108" ht="45" hidden="1" x14ac:dyDescent="0.25">
      <c r="A115" s="236">
        <v>122</v>
      </c>
      <c r="B115" s="237" t="s">
        <v>5989</v>
      </c>
      <c r="C115" s="236">
        <v>10</v>
      </c>
      <c r="D115" s="236" t="b">
        <v>1</v>
      </c>
      <c r="E115" s="237" t="s">
        <v>2433</v>
      </c>
      <c r="F115" s="237" t="s">
        <v>4321</v>
      </c>
      <c r="G115" s="237" t="s">
        <v>6374</v>
      </c>
      <c r="H115" s="237" t="s">
        <v>4322</v>
      </c>
      <c r="I115" s="237" t="s">
        <v>6375</v>
      </c>
      <c r="J115" s="237" t="s">
        <v>4321</v>
      </c>
      <c r="K115" s="237" t="s">
        <v>6374</v>
      </c>
      <c r="L115" s="237" t="s">
        <v>4322</v>
      </c>
      <c r="M115" s="237" t="s">
        <v>4325</v>
      </c>
      <c r="N115" s="237" t="s">
        <v>4326</v>
      </c>
      <c r="O115" s="237" t="s">
        <v>6376</v>
      </c>
      <c r="P115" s="237" t="s">
        <v>2433</v>
      </c>
      <c r="Q115" s="237" t="s">
        <v>6377</v>
      </c>
      <c r="R115" s="237" t="s">
        <v>2433</v>
      </c>
      <c r="S115" s="237" t="s">
        <v>6378</v>
      </c>
      <c r="T115" s="237" t="s">
        <v>2433</v>
      </c>
      <c r="U115" s="237" t="s">
        <v>2462</v>
      </c>
      <c r="V115" s="237" t="s">
        <v>2433</v>
      </c>
      <c r="W115" s="237" t="s">
        <v>6379</v>
      </c>
      <c r="X115" s="237" t="s">
        <v>2433</v>
      </c>
      <c r="Y115" s="237" t="s">
        <v>6380</v>
      </c>
      <c r="Z115" s="237" t="s">
        <v>2433</v>
      </c>
      <c r="AA115" s="237" t="s">
        <v>6381</v>
      </c>
      <c r="AB115" s="237" t="s">
        <v>2433</v>
      </c>
      <c r="AC115" s="237" t="s">
        <v>6382</v>
      </c>
      <c r="AD115" s="237" t="s">
        <v>2433</v>
      </c>
      <c r="AE115" s="237" t="s">
        <v>6383</v>
      </c>
      <c r="AF115" s="237" t="s">
        <v>2433</v>
      </c>
      <c r="AG115" s="237" t="s">
        <v>6384</v>
      </c>
      <c r="AH115" s="237" t="s">
        <v>2433</v>
      </c>
      <c r="AI115" s="237" t="s">
        <v>6385</v>
      </c>
      <c r="AJ115" s="237" t="s">
        <v>2433</v>
      </c>
      <c r="AK115" s="237" t="s">
        <v>6386</v>
      </c>
      <c r="AL115" s="237" t="s">
        <v>2433</v>
      </c>
      <c r="AM115" s="237" t="s">
        <v>6387</v>
      </c>
      <c r="AN115" s="237" t="s">
        <v>2433</v>
      </c>
      <c r="AO115" s="237" t="s">
        <v>6388</v>
      </c>
      <c r="AP115" s="237" t="s">
        <v>2433</v>
      </c>
      <c r="AQ115" s="237" t="s">
        <v>6389</v>
      </c>
      <c r="AR115" s="237" t="s">
        <v>2433</v>
      </c>
      <c r="AS115" s="237" t="s">
        <v>6390</v>
      </c>
      <c r="AT115" s="237" t="s">
        <v>2433</v>
      </c>
      <c r="AU115" s="237" t="s">
        <v>6391</v>
      </c>
      <c r="AV115" s="237" t="s">
        <v>2433</v>
      </c>
      <c r="AW115" s="237" t="s">
        <v>6392</v>
      </c>
      <c r="AX115" s="237" t="s">
        <v>2433</v>
      </c>
      <c r="AY115" s="237" t="s">
        <v>4344</v>
      </c>
      <c r="AZ115" s="237" t="s">
        <v>6393</v>
      </c>
      <c r="BA115" s="237" t="s">
        <v>6394</v>
      </c>
      <c r="BB115" s="237" t="s">
        <v>6395</v>
      </c>
      <c r="BC115" s="237" t="s">
        <v>2462</v>
      </c>
      <c r="BD115" s="237" t="s">
        <v>70</v>
      </c>
      <c r="BE115" s="237" t="s">
        <v>6396</v>
      </c>
      <c r="BF115" s="237" t="s">
        <v>2433</v>
      </c>
      <c r="BG115" s="237" t="s">
        <v>2462</v>
      </c>
      <c r="BH115" s="237" t="s">
        <v>2462</v>
      </c>
      <c r="BI115" s="237" t="s">
        <v>2462</v>
      </c>
      <c r="BJ115" s="237" t="s">
        <v>2433</v>
      </c>
      <c r="BK115" s="237" t="s">
        <v>2462</v>
      </c>
      <c r="BL115" s="237" t="s">
        <v>2462</v>
      </c>
      <c r="BM115" s="237" t="s">
        <v>2462</v>
      </c>
      <c r="BN115" s="237" t="s">
        <v>2462</v>
      </c>
      <c r="BO115" s="237" t="s">
        <v>2462</v>
      </c>
      <c r="BP115" s="237" t="s">
        <v>6397</v>
      </c>
      <c r="BQ115" s="237" t="s">
        <v>6398</v>
      </c>
      <c r="BR115" s="237" t="s">
        <v>6399</v>
      </c>
      <c r="BS115" s="237" t="s">
        <v>6400</v>
      </c>
      <c r="BT115" s="237" t="s">
        <v>6401</v>
      </c>
      <c r="BU115" s="237" t="s">
        <v>2433</v>
      </c>
      <c r="BV115" s="237" t="s">
        <v>2433</v>
      </c>
      <c r="BW115" s="237" t="s">
        <v>6402</v>
      </c>
      <c r="BX115" s="237" t="s">
        <v>2507</v>
      </c>
      <c r="BY115" s="237" t="s">
        <v>6403</v>
      </c>
      <c r="BZ115" s="237" t="s">
        <v>2462</v>
      </c>
      <c r="CA115" s="237" t="s">
        <v>2433</v>
      </c>
      <c r="CB115" s="237" t="s">
        <v>6403</v>
      </c>
      <c r="CC115" s="237" t="s">
        <v>2705</v>
      </c>
      <c r="CD115" s="237" t="s">
        <v>6404</v>
      </c>
      <c r="CE115" s="237" t="s">
        <v>2433</v>
      </c>
      <c r="CF115" s="237" t="s">
        <v>2433</v>
      </c>
      <c r="CG115" s="237" t="s">
        <v>6404</v>
      </c>
      <c r="CH115" s="237" t="s">
        <v>2433</v>
      </c>
      <c r="CI115" s="237" t="s">
        <v>6404</v>
      </c>
      <c r="CJ115" s="237" t="s">
        <v>2433</v>
      </c>
      <c r="CK115" s="237" t="s">
        <v>2433</v>
      </c>
      <c r="CL115" s="237" t="s">
        <v>2462</v>
      </c>
      <c r="CM115" s="237" t="s">
        <v>2433</v>
      </c>
      <c r="CN115" s="237" t="s">
        <v>2433</v>
      </c>
      <c r="CO115" s="237" t="s">
        <v>2433</v>
      </c>
      <c r="CP115" s="237" t="s">
        <v>2433</v>
      </c>
      <c r="CQ115" s="237" t="s">
        <v>2433</v>
      </c>
      <c r="CR115" s="237" t="s">
        <v>2462</v>
      </c>
      <c r="CS115" s="237" t="s">
        <v>2462</v>
      </c>
      <c r="CT115" s="237" t="s">
        <v>2433</v>
      </c>
      <c r="CU115" s="237" t="s">
        <v>2433</v>
      </c>
      <c r="CV115" s="237" t="s">
        <v>2433</v>
      </c>
      <c r="CW115" s="237" t="s">
        <v>2433</v>
      </c>
      <c r="CX115" s="237" t="s">
        <v>2462</v>
      </c>
      <c r="CY115" s="237" t="s">
        <v>2433</v>
      </c>
      <c r="CZ115" s="237" t="s">
        <v>6405</v>
      </c>
      <c r="DA115" s="237" t="s">
        <v>2511</v>
      </c>
      <c r="DB115" s="238">
        <v>43125.679699074077</v>
      </c>
      <c r="DC115" s="237" t="s">
        <v>2511</v>
      </c>
      <c r="DD115" s="238">
        <v>43125.691504629627</v>
      </c>
    </row>
    <row r="116" spans="1:108" ht="45" hidden="1" x14ac:dyDescent="0.25">
      <c r="A116" s="236">
        <v>123</v>
      </c>
      <c r="B116" s="237" t="s">
        <v>5989</v>
      </c>
      <c r="C116" s="236">
        <v>37</v>
      </c>
      <c r="D116" s="236" t="b">
        <v>1</v>
      </c>
      <c r="E116" s="237" t="s">
        <v>2433</v>
      </c>
      <c r="F116" s="237" t="s">
        <v>3943</v>
      </c>
      <c r="G116" s="237" t="s">
        <v>2673</v>
      </c>
      <c r="H116" s="237" t="s">
        <v>3944</v>
      </c>
      <c r="I116" s="237" t="s">
        <v>6165</v>
      </c>
      <c r="J116" s="237" t="s">
        <v>6406</v>
      </c>
      <c r="K116" s="237" t="s">
        <v>2476</v>
      </c>
      <c r="L116" s="237" t="s">
        <v>6407</v>
      </c>
      <c r="M116" s="237" t="s">
        <v>6408</v>
      </c>
      <c r="N116" s="237" t="s">
        <v>3948</v>
      </c>
      <c r="O116" s="237" t="s">
        <v>6409</v>
      </c>
      <c r="P116" s="237" t="s">
        <v>2433</v>
      </c>
      <c r="Q116" s="237" t="s">
        <v>6410</v>
      </c>
      <c r="R116" s="237" t="s">
        <v>2433</v>
      </c>
      <c r="S116" s="237" t="s">
        <v>6411</v>
      </c>
      <c r="T116" s="237" t="s">
        <v>2433</v>
      </c>
      <c r="U116" s="237" t="s">
        <v>2462</v>
      </c>
      <c r="V116" s="237" t="s">
        <v>2433</v>
      </c>
      <c r="W116" s="237" t="s">
        <v>6412</v>
      </c>
      <c r="X116" s="237" t="s">
        <v>2433</v>
      </c>
      <c r="Y116" s="237" t="s">
        <v>6413</v>
      </c>
      <c r="Z116" s="237" t="s">
        <v>2433</v>
      </c>
      <c r="AA116" s="237" t="s">
        <v>6414</v>
      </c>
      <c r="AB116" s="237" t="s">
        <v>2433</v>
      </c>
      <c r="AC116" s="237" t="s">
        <v>6415</v>
      </c>
      <c r="AD116" s="237" t="s">
        <v>2433</v>
      </c>
      <c r="AE116" s="237" t="s">
        <v>6416</v>
      </c>
      <c r="AF116" s="237" t="s">
        <v>2433</v>
      </c>
      <c r="AG116" s="237" t="s">
        <v>6417</v>
      </c>
      <c r="AH116" s="237" t="s">
        <v>2433</v>
      </c>
      <c r="AI116" s="237" t="s">
        <v>6418</v>
      </c>
      <c r="AJ116" s="237" t="s">
        <v>2433</v>
      </c>
      <c r="AK116" s="237" t="s">
        <v>6419</v>
      </c>
      <c r="AL116" s="237" t="s">
        <v>2433</v>
      </c>
      <c r="AM116" s="237" t="s">
        <v>2462</v>
      </c>
      <c r="AN116" s="237" t="s">
        <v>2433</v>
      </c>
      <c r="AO116" s="237" t="s">
        <v>6420</v>
      </c>
      <c r="AP116" s="237" t="s">
        <v>2433</v>
      </c>
      <c r="AQ116" s="237" t="s">
        <v>6421</v>
      </c>
      <c r="AR116" s="237" t="s">
        <v>2433</v>
      </c>
      <c r="AS116" s="237" t="s">
        <v>6422</v>
      </c>
      <c r="AT116" s="237" t="s">
        <v>2433</v>
      </c>
      <c r="AU116" s="237" t="s">
        <v>6423</v>
      </c>
      <c r="AV116" s="237" t="s">
        <v>2433</v>
      </c>
      <c r="AW116" s="237" t="s">
        <v>6424</v>
      </c>
      <c r="AX116" s="237" t="s">
        <v>2433</v>
      </c>
      <c r="AY116" s="237" t="s">
        <v>3965</v>
      </c>
      <c r="AZ116" s="237" t="s">
        <v>6425</v>
      </c>
      <c r="BA116" s="237" t="s">
        <v>6426</v>
      </c>
      <c r="BB116" s="237" t="s">
        <v>6427</v>
      </c>
      <c r="BC116" s="237" t="s">
        <v>6428</v>
      </c>
      <c r="BD116" s="237" t="s">
        <v>2433</v>
      </c>
      <c r="BE116" s="237" t="s">
        <v>6429</v>
      </c>
      <c r="BF116" s="237" t="s">
        <v>2433</v>
      </c>
      <c r="BG116" s="237" t="s">
        <v>2462</v>
      </c>
      <c r="BH116" s="237" t="s">
        <v>2462</v>
      </c>
      <c r="BI116" s="237" t="s">
        <v>2462</v>
      </c>
      <c r="BJ116" s="237" t="s">
        <v>2433</v>
      </c>
      <c r="BK116" s="237" t="s">
        <v>2462</v>
      </c>
      <c r="BL116" s="237" t="s">
        <v>2462</v>
      </c>
      <c r="BM116" s="237" t="s">
        <v>2462</v>
      </c>
      <c r="BN116" s="237" t="s">
        <v>2462</v>
      </c>
      <c r="BO116" s="237" t="s">
        <v>2462</v>
      </c>
      <c r="BP116" s="237" t="s">
        <v>6430</v>
      </c>
      <c r="BQ116" s="237" t="s">
        <v>6431</v>
      </c>
      <c r="BR116" s="237" t="s">
        <v>6432</v>
      </c>
      <c r="BS116" s="237" t="s">
        <v>6433</v>
      </c>
      <c r="BT116" s="237" t="s">
        <v>6434</v>
      </c>
      <c r="BU116" s="237" t="s">
        <v>6435</v>
      </c>
      <c r="BV116" s="237" t="s">
        <v>2433</v>
      </c>
      <c r="BW116" s="237" t="s">
        <v>6436</v>
      </c>
      <c r="BX116" s="237" t="s">
        <v>2507</v>
      </c>
      <c r="BY116" s="237" t="s">
        <v>6437</v>
      </c>
      <c r="BZ116" s="237" t="s">
        <v>2462</v>
      </c>
      <c r="CA116" s="237" t="s">
        <v>2433</v>
      </c>
      <c r="CB116" s="237" t="s">
        <v>6437</v>
      </c>
      <c r="CC116" s="237" t="s">
        <v>3779</v>
      </c>
      <c r="CD116" s="237" t="s">
        <v>6438</v>
      </c>
      <c r="CE116" s="237" t="s">
        <v>6439</v>
      </c>
      <c r="CF116" s="237" t="s">
        <v>6440</v>
      </c>
      <c r="CG116" s="237" t="s">
        <v>6441</v>
      </c>
      <c r="CH116" s="237" t="s">
        <v>6442</v>
      </c>
      <c r="CI116" s="237" t="s">
        <v>6438</v>
      </c>
      <c r="CJ116" s="237" t="s">
        <v>2433</v>
      </c>
      <c r="CK116" s="237" t="s">
        <v>2433</v>
      </c>
      <c r="CL116" s="237" t="s">
        <v>2462</v>
      </c>
      <c r="CM116" s="237" t="s">
        <v>2433</v>
      </c>
      <c r="CN116" s="237" t="s">
        <v>2433</v>
      </c>
      <c r="CO116" s="237" t="s">
        <v>2433</v>
      </c>
      <c r="CP116" s="237" t="s">
        <v>2433</v>
      </c>
      <c r="CQ116" s="237" t="s">
        <v>2433</v>
      </c>
      <c r="CR116" s="237" t="s">
        <v>2462</v>
      </c>
      <c r="CS116" s="237" t="s">
        <v>2462</v>
      </c>
      <c r="CT116" s="237" t="s">
        <v>2433</v>
      </c>
      <c r="CU116" s="237" t="s">
        <v>2433</v>
      </c>
      <c r="CV116" s="237" t="s">
        <v>2433</v>
      </c>
      <c r="CW116" s="237" t="s">
        <v>2433</v>
      </c>
      <c r="CX116" s="237" t="s">
        <v>2462</v>
      </c>
      <c r="CY116" s="237" t="s">
        <v>2433</v>
      </c>
      <c r="CZ116" s="237" t="s">
        <v>6443</v>
      </c>
      <c r="DA116" s="237" t="s">
        <v>2511</v>
      </c>
      <c r="DB116" s="238">
        <v>43125.705046296294</v>
      </c>
      <c r="DC116" s="237" t="s">
        <v>2511</v>
      </c>
      <c r="DD116" s="238">
        <v>43125.705046296294</v>
      </c>
    </row>
    <row r="117" spans="1:108" ht="45" hidden="1" x14ac:dyDescent="0.25">
      <c r="A117" s="236">
        <v>124</v>
      </c>
      <c r="B117" s="237" t="s">
        <v>5989</v>
      </c>
      <c r="C117" s="236">
        <v>27</v>
      </c>
      <c r="D117" s="236" t="b">
        <v>1</v>
      </c>
      <c r="E117" s="237" t="s">
        <v>2433</v>
      </c>
      <c r="F117" s="237" t="s">
        <v>6444</v>
      </c>
      <c r="G117" s="237" t="s">
        <v>6445</v>
      </c>
      <c r="H117" s="237" t="s">
        <v>6446</v>
      </c>
      <c r="I117" s="237" t="s">
        <v>6447</v>
      </c>
      <c r="J117" s="237" t="s">
        <v>6448</v>
      </c>
      <c r="K117" s="237" t="s">
        <v>2813</v>
      </c>
      <c r="L117" s="237" t="s">
        <v>6449</v>
      </c>
      <c r="M117" s="237" t="s">
        <v>2815</v>
      </c>
      <c r="N117" s="237" t="s">
        <v>6450</v>
      </c>
      <c r="O117" s="237" t="s">
        <v>6451</v>
      </c>
      <c r="P117" s="237" t="s">
        <v>2433</v>
      </c>
      <c r="Q117" s="237" t="s">
        <v>6452</v>
      </c>
      <c r="R117" s="237" t="s">
        <v>2433</v>
      </c>
      <c r="S117" s="237" t="s">
        <v>6453</v>
      </c>
      <c r="T117" s="237" t="s">
        <v>2433</v>
      </c>
      <c r="U117" s="237" t="s">
        <v>6454</v>
      </c>
      <c r="V117" s="237" t="s">
        <v>2433</v>
      </c>
      <c r="W117" s="237" t="s">
        <v>6455</v>
      </c>
      <c r="X117" s="237" t="s">
        <v>2433</v>
      </c>
      <c r="Y117" s="237" t="s">
        <v>6456</v>
      </c>
      <c r="Z117" s="237" t="s">
        <v>2433</v>
      </c>
      <c r="AA117" s="237" t="s">
        <v>6457</v>
      </c>
      <c r="AB117" s="237" t="s">
        <v>2433</v>
      </c>
      <c r="AC117" s="237" t="s">
        <v>6458</v>
      </c>
      <c r="AD117" s="237" t="s">
        <v>2433</v>
      </c>
      <c r="AE117" s="237" t="s">
        <v>6459</v>
      </c>
      <c r="AF117" s="237" t="s">
        <v>2433</v>
      </c>
      <c r="AG117" s="237" t="s">
        <v>6460</v>
      </c>
      <c r="AH117" s="237" t="s">
        <v>2433</v>
      </c>
      <c r="AI117" s="237" t="s">
        <v>6461</v>
      </c>
      <c r="AJ117" s="237" t="s">
        <v>2433</v>
      </c>
      <c r="AK117" s="237" t="s">
        <v>6462</v>
      </c>
      <c r="AL117" s="237" t="s">
        <v>2433</v>
      </c>
      <c r="AM117" s="237" t="s">
        <v>6463</v>
      </c>
      <c r="AN117" s="237" t="s">
        <v>2433</v>
      </c>
      <c r="AO117" s="237" t="s">
        <v>6464</v>
      </c>
      <c r="AP117" s="237" t="s">
        <v>2433</v>
      </c>
      <c r="AQ117" s="237" t="s">
        <v>6465</v>
      </c>
      <c r="AR117" s="237" t="s">
        <v>2433</v>
      </c>
      <c r="AS117" s="237" t="s">
        <v>6466</v>
      </c>
      <c r="AT117" s="237" t="s">
        <v>2433</v>
      </c>
      <c r="AU117" s="237" t="s">
        <v>6467</v>
      </c>
      <c r="AV117" s="237" t="s">
        <v>2433</v>
      </c>
      <c r="AW117" s="237" t="s">
        <v>6468</v>
      </c>
      <c r="AX117" s="237" t="s">
        <v>2433</v>
      </c>
      <c r="AY117" s="237" t="s">
        <v>5272</v>
      </c>
      <c r="AZ117" s="237" t="s">
        <v>6469</v>
      </c>
      <c r="BA117" s="237" t="s">
        <v>6470</v>
      </c>
      <c r="BB117" s="237" t="s">
        <v>6471</v>
      </c>
      <c r="BC117" s="237" t="s">
        <v>6472</v>
      </c>
      <c r="BD117" s="237" t="s">
        <v>2433</v>
      </c>
      <c r="BE117" s="237" t="s">
        <v>6473</v>
      </c>
      <c r="BF117" s="237" t="s">
        <v>2433</v>
      </c>
      <c r="BG117" s="237" t="s">
        <v>2462</v>
      </c>
      <c r="BH117" s="237" t="s">
        <v>2462</v>
      </c>
      <c r="BI117" s="237" t="s">
        <v>2462</v>
      </c>
      <c r="BJ117" s="237" t="s">
        <v>2433</v>
      </c>
      <c r="BK117" s="237" t="s">
        <v>2462</v>
      </c>
      <c r="BL117" s="237" t="s">
        <v>2462</v>
      </c>
      <c r="BM117" s="237" t="s">
        <v>2462</v>
      </c>
      <c r="BN117" s="237" t="s">
        <v>2462</v>
      </c>
      <c r="BO117" s="237" t="s">
        <v>2462</v>
      </c>
      <c r="BP117" s="237" t="s">
        <v>6474</v>
      </c>
      <c r="BQ117" s="237" t="s">
        <v>6475</v>
      </c>
      <c r="BR117" s="237" t="s">
        <v>6476</v>
      </c>
      <c r="BS117" s="237" t="s">
        <v>2433</v>
      </c>
      <c r="BT117" s="237" t="s">
        <v>2433</v>
      </c>
      <c r="BU117" s="237" t="s">
        <v>2433</v>
      </c>
      <c r="BV117" s="237" t="s">
        <v>2433</v>
      </c>
      <c r="BW117" s="237" t="s">
        <v>6476</v>
      </c>
      <c r="BX117" s="237" t="s">
        <v>2507</v>
      </c>
      <c r="BY117" s="237" t="s">
        <v>6477</v>
      </c>
      <c r="BZ117" s="237" t="s">
        <v>2702</v>
      </c>
      <c r="CA117" s="237" t="s">
        <v>6478</v>
      </c>
      <c r="CB117" s="237" t="s">
        <v>6479</v>
      </c>
      <c r="CC117" s="237" t="s">
        <v>2705</v>
      </c>
      <c r="CD117" s="237" t="s">
        <v>6480</v>
      </c>
      <c r="CE117" s="237" t="s">
        <v>6481</v>
      </c>
      <c r="CF117" s="237" t="s">
        <v>6482</v>
      </c>
      <c r="CG117" s="237" t="s">
        <v>6483</v>
      </c>
      <c r="CH117" s="237" t="s">
        <v>2433</v>
      </c>
      <c r="CI117" s="237" t="s">
        <v>6480</v>
      </c>
      <c r="CJ117" s="237" t="s">
        <v>2433</v>
      </c>
      <c r="CK117" s="237" t="s">
        <v>2433</v>
      </c>
      <c r="CL117" s="237" t="s">
        <v>2462</v>
      </c>
      <c r="CM117" s="237" t="s">
        <v>2433</v>
      </c>
      <c r="CN117" s="237" t="s">
        <v>2433</v>
      </c>
      <c r="CO117" s="237" t="s">
        <v>2433</v>
      </c>
      <c r="CP117" s="237" t="s">
        <v>2433</v>
      </c>
      <c r="CQ117" s="237" t="s">
        <v>2433</v>
      </c>
      <c r="CR117" s="237" t="s">
        <v>2462</v>
      </c>
      <c r="CS117" s="237" t="s">
        <v>2462</v>
      </c>
      <c r="CT117" s="237" t="s">
        <v>2433</v>
      </c>
      <c r="CU117" s="237" t="s">
        <v>2433</v>
      </c>
      <c r="CV117" s="237" t="s">
        <v>2433</v>
      </c>
      <c r="CW117" s="237" t="s">
        <v>2433</v>
      </c>
      <c r="CX117" s="237" t="s">
        <v>2462</v>
      </c>
      <c r="CY117" s="237" t="s">
        <v>2433</v>
      </c>
      <c r="CZ117" s="237" t="s">
        <v>6484</v>
      </c>
      <c r="DA117" s="237" t="s">
        <v>2470</v>
      </c>
      <c r="DB117" s="238">
        <v>43126.434560185182</v>
      </c>
      <c r="DC117" s="237" t="s">
        <v>2470</v>
      </c>
      <c r="DD117" s="238">
        <v>43126.434756944444</v>
      </c>
    </row>
    <row r="118" spans="1:108" ht="75" hidden="1" x14ac:dyDescent="0.25">
      <c r="A118" s="236">
        <v>125</v>
      </c>
      <c r="B118" s="237" t="s">
        <v>5989</v>
      </c>
      <c r="C118" s="236">
        <v>31</v>
      </c>
      <c r="D118" s="236" t="b">
        <v>1</v>
      </c>
      <c r="E118" s="237" t="s">
        <v>2710</v>
      </c>
      <c r="F118" s="237" t="s">
        <v>2672</v>
      </c>
      <c r="G118" s="237" t="s">
        <v>2673</v>
      </c>
      <c r="H118" s="237" t="s">
        <v>2674</v>
      </c>
      <c r="I118" s="237" t="s">
        <v>6447</v>
      </c>
      <c r="J118" s="237" t="s">
        <v>2672</v>
      </c>
      <c r="K118" s="237" t="s">
        <v>2673</v>
      </c>
      <c r="L118" s="237" t="s">
        <v>2674</v>
      </c>
      <c r="M118" s="237" t="s">
        <v>2676</v>
      </c>
      <c r="N118" s="237" t="s">
        <v>2677</v>
      </c>
      <c r="O118" s="237" t="s">
        <v>6485</v>
      </c>
      <c r="P118" s="237" t="s">
        <v>2433</v>
      </c>
      <c r="Q118" s="237" t="s">
        <v>6486</v>
      </c>
      <c r="R118" s="237" t="s">
        <v>2433</v>
      </c>
      <c r="S118" s="237" t="s">
        <v>2462</v>
      </c>
      <c r="T118" s="237" t="s">
        <v>2433</v>
      </c>
      <c r="U118" s="237" t="s">
        <v>6487</v>
      </c>
      <c r="V118" s="237" t="s">
        <v>2433</v>
      </c>
      <c r="W118" s="237" t="s">
        <v>6488</v>
      </c>
      <c r="X118" s="237" t="s">
        <v>2433</v>
      </c>
      <c r="Y118" s="237" t="s">
        <v>6489</v>
      </c>
      <c r="Z118" s="237" t="s">
        <v>2433</v>
      </c>
      <c r="AA118" s="237" t="s">
        <v>6490</v>
      </c>
      <c r="AB118" s="237" t="s">
        <v>2433</v>
      </c>
      <c r="AC118" s="237" t="s">
        <v>6487</v>
      </c>
      <c r="AD118" s="237" t="s">
        <v>2433</v>
      </c>
      <c r="AE118" s="237" t="s">
        <v>6491</v>
      </c>
      <c r="AF118" s="237" t="s">
        <v>2433</v>
      </c>
      <c r="AG118" s="237" t="s">
        <v>6492</v>
      </c>
      <c r="AH118" s="237" t="s">
        <v>2433</v>
      </c>
      <c r="AI118" s="237" t="s">
        <v>6493</v>
      </c>
      <c r="AJ118" s="237" t="s">
        <v>2433</v>
      </c>
      <c r="AK118" s="237" t="s">
        <v>6494</v>
      </c>
      <c r="AL118" s="237" t="s">
        <v>2433</v>
      </c>
      <c r="AM118" s="237" t="s">
        <v>6495</v>
      </c>
      <c r="AN118" s="237" t="s">
        <v>2433</v>
      </c>
      <c r="AO118" s="237" t="s">
        <v>6496</v>
      </c>
      <c r="AP118" s="237" t="s">
        <v>2433</v>
      </c>
      <c r="AQ118" s="237" t="s">
        <v>2462</v>
      </c>
      <c r="AR118" s="237" t="s">
        <v>2433</v>
      </c>
      <c r="AS118" s="237" t="s">
        <v>6496</v>
      </c>
      <c r="AT118" s="237" t="s">
        <v>2433</v>
      </c>
      <c r="AU118" s="237" t="s">
        <v>6497</v>
      </c>
      <c r="AV118" s="237" t="s">
        <v>2433</v>
      </c>
      <c r="AW118" s="237" t="s">
        <v>6498</v>
      </c>
      <c r="AX118" s="237" t="s">
        <v>2433</v>
      </c>
      <c r="AY118" s="237" t="s">
        <v>3309</v>
      </c>
      <c r="AZ118" s="237" t="s">
        <v>6499</v>
      </c>
      <c r="BA118" s="237" t="s">
        <v>6500</v>
      </c>
      <c r="BB118" s="237" t="s">
        <v>6501</v>
      </c>
      <c r="BC118" s="237" t="s">
        <v>6502</v>
      </c>
      <c r="BD118" s="237" t="s">
        <v>2433</v>
      </c>
      <c r="BE118" s="237" t="s">
        <v>6503</v>
      </c>
      <c r="BF118" s="237" t="s">
        <v>2433</v>
      </c>
      <c r="BG118" s="237" t="s">
        <v>2462</v>
      </c>
      <c r="BH118" s="237" t="s">
        <v>2462</v>
      </c>
      <c r="BI118" s="237" t="s">
        <v>2462</v>
      </c>
      <c r="BJ118" s="237" t="s">
        <v>2433</v>
      </c>
      <c r="BK118" s="237" t="s">
        <v>2462</v>
      </c>
      <c r="BL118" s="237" t="s">
        <v>2462</v>
      </c>
      <c r="BM118" s="237" t="s">
        <v>2462</v>
      </c>
      <c r="BN118" s="237" t="s">
        <v>2462</v>
      </c>
      <c r="BO118" s="237" t="s">
        <v>2462</v>
      </c>
      <c r="BP118" s="237" t="s">
        <v>6504</v>
      </c>
      <c r="BQ118" s="237" t="s">
        <v>6505</v>
      </c>
      <c r="BR118" s="237" t="s">
        <v>6506</v>
      </c>
      <c r="BS118" s="237" t="s">
        <v>6507</v>
      </c>
      <c r="BT118" s="237" t="s">
        <v>2433</v>
      </c>
      <c r="BU118" s="237" t="s">
        <v>2433</v>
      </c>
      <c r="BV118" s="237" t="s">
        <v>2433</v>
      </c>
      <c r="BW118" s="237" t="s">
        <v>6508</v>
      </c>
      <c r="BX118" s="237" t="s">
        <v>2507</v>
      </c>
      <c r="BY118" s="237" t="s">
        <v>6509</v>
      </c>
      <c r="BZ118" s="237" t="s">
        <v>2702</v>
      </c>
      <c r="CA118" s="237" t="s">
        <v>6510</v>
      </c>
      <c r="CB118" s="237" t="s">
        <v>6511</v>
      </c>
      <c r="CC118" s="237" t="s">
        <v>2705</v>
      </c>
      <c r="CD118" s="237" t="s">
        <v>6512</v>
      </c>
      <c r="CE118" s="237" t="s">
        <v>2433</v>
      </c>
      <c r="CF118" s="237" t="s">
        <v>2433</v>
      </c>
      <c r="CG118" s="237" t="s">
        <v>6512</v>
      </c>
      <c r="CH118" s="237" t="s">
        <v>6513</v>
      </c>
      <c r="CI118" s="237" t="s">
        <v>6512</v>
      </c>
      <c r="CJ118" s="237" t="s">
        <v>2433</v>
      </c>
      <c r="CK118" s="237" t="s">
        <v>2433</v>
      </c>
      <c r="CL118" s="237" t="s">
        <v>2462</v>
      </c>
      <c r="CM118" s="237" t="s">
        <v>2433</v>
      </c>
      <c r="CN118" s="237" t="s">
        <v>2433</v>
      </c>
      <c r="CO118" s="237" t="s">
        <v>2433</v>
      </c>
      <c r="CP118" s="237" t="s">
        <v>2433</v>
      </c>
      <c r="CQ118" s="237" t="s">
        <v>2433</v>
      </c>
      <c r="CR118" s="237" t="s">
        <v>2462</v>
      </c>
      <c r="CS118" s="237" t="s">
        <v>2462</v>
      </c>
      <c r="CT118" s="237" t="s">
        <v>2433</v>
      </c>
      <c r="CU118" s="237" t="s">
        <v>6514</v>
      </c>
      <c r="CV118" s="237" t="s">
        <v>6514</v>
      </c>
      <c r="CW118" s="237" t="s">
        <v>2433</v>
      </c>
      <c r="CX118" s="237" t="s">
        <v>2462</v>
      </c>
      <c r="CY118" s="237" t="s">
        <v>2433</v>
      </c>
      <c r="CZ118" s="237" t="s">
        <v>6515</v>
      </c>
      <c r="DA118" s="237" t="s">
        <v>2470</v>
      </c>
      <c r="DB118" s="238">
        <v>43126.462152777778</v>
      </c>
      <c r="DC118" s="237" t="s">
        <v>2470</v>
      </c>
      <c r="DD118" s="238">
        <v>43126.462152777778</v>
      </c>
    </row>
    <row r="119" spans="1:108" ht="45" hidden="1" x14ac:dyDescent="0.25">
      <c r="A119" s="236">
        <v>126</v>
      </c>
      <c r="B119" s="237" t="s">
        <v>5989</v>
      </c>
      <c r="C119" s="236">
        <v>8</v>
      </c>
      <c r="D119" s="236" t="b">
        <v>1</v>
      </c>
      <c r="E119" s="237" t="s">
        <v>2433</v>
      </c>
      <c r="F119" s="237" t="s">
        <v>4953</v>
      </c>
      <c r="G119" s="237" t="s">
        <v>2743</v>
      </c>
      <c r="H119" s="237" t="s">
        <v>4954</v>
      </c>
      <c r="I119" s="237" t="s">
        <v>3640</v>
      </c>
      <c r="J119" s="237" t="s">
        <v>4953</v>
      </c>
      <c r="K119" s="237" t="s">
        <v>2743</v>
      </c>
      <c r="L119" s="237" t="s">
        <v>6516</v>
      </c>
      <c r="M119" s="237" t="s">
        <v>4955</v>
      </c>
      <c r="N119" s="237" t="s">
        <v>4956</v>
      </c>
      <c r="O119" s="237" t="s">
        <v>6517</v>
      </c>
      <c r="P119" s="237" t="s">
        <v>6518</v>
      </c>
      <c r="Q119" s="237" t="s">
        <v>6519</v>
      </c>
      <c r="R119" s="237" t="s">
        <v>2433</v>
      </c>
      <c r="S119" s="237" t="s">
        <v>6520</v>
      </c>
      <c r="T119" s="237" t="s">
        <v>2433</v>
      </c>
      <c r="U119" s="237" t="s">
        <v>2462</v>
      </c>
      <c r="V119" s="237" t="s">
        <v>2433</v>
      </c>
      <c r="W119" s="237" t="s">
        <v>6521</v>
      </c>
      <c r="X119" s="237" t="s">
        <v>2433</v>
      </c>
      <c r="Y119" s="237" t="s">
        <v>6522</v>
      </c>
      <c r="Z119" s="237" t="s">
        <v>2433</v>
      </c>
      <c r="AA119" s="237" t="s">
        <v>6523</v>
      </c>
      <c r="AB119" s="237" t="s">
        <v>2433</v>
      </c>
      <c r="AC119" s="237" t="s">
        <v>6524</v>
      </c>
      <c r="AD119" s="237" t="s">
        <v>2433</v>
      </c>
      <c r="AE119" s="237" t="s">
        <v>6525</v>
      </c>
      <c r="AF119" s="237" t="s">
        <v>2433</v>
      </c>
      <c r="AG119" s="237" t="s">
        <v>6526</v>
      </c>
      <c r="AH119" s="237" t="s">
        <v>2433</v>
      </c>
      <c r="AI119" s="237" t="s">
        <v>6527</v>
      </c>
      <c r="AJ119" s="237" t="s">
        <v>2433</v>
      </c>
      <c r="AK119" s="237" t="s">
        <v>6528</v>
      </c>
      <c r="AL119" s="237" t="s">
        <v>2433</v>
      </c>
      <c r="AM119" s="237" t="s">
        <v>6529</v>
      </c>
      <c r="AN119" s="237" t="s">
        <v>2433</v>
      </c>
      <c r="AO119" s="237" t="s">
        <v>6530</v>
      </c>
      <c r="AP119" s="237" t="s">
        <v>2433</v>
      </c>
      <c r="AQ119" s="237" t="s">
        <v>6531</v>
      </c>
      <c r="AR119" s="237" t="s">
        <v>2433</v>
      </c>
      <c r="AS119" s="237" t="s">
        <v>6532</v>
      </c>
      <c r="AT119" s="237" t="s">
        <v>2433</v>
      </c>
      <c r="AU119" s="237" t="s">
        <v>6533</v>
      </c>
      <c r="AV119" s="237" t="s">
        <v>2433</v>
      </c>
      <c r="AW119" s="237" t="s">
        <v>6534</v>
      </c>
      <c r="AX119" s="237" t="s">
        <v>2433</v>
      </c>
      <c r="AY119" s="237" t="s">
        <v>2692</v>
      </c>
      <c r="AZ119" s="237" t="s">
        <v>6535</v>
      </c>
      <c r="BA119" s="237" t="s">
        <v>6536</v>
      </c>
      <c r="BB119" s="237" t="s">
        <v>4981</v>
      </c>
      <c r="BC119" s="237" t="s">
        <v>6537</v>
      </c>
      <c r="BD119" s="237" t="s">
        <v>2433</v>
      </c>
      <c r="BE119" s="237" t="s">
        <v>6538</v>
      </c>
      <c r="BF119" s="237" t="s">
        <v>2433</v>
      </c>
      <c r="BG119" s="237" t="s">
        <v>2462</v>
      </c>
      <c r="BH119" s="237" t="s">
        <v>2462</v>
      </c>
      <c r="BI119" s="237" t="s">
        <v>2462</v>
      </c>
      <c r="BJ119" s="237" t="s">
        <v>2433</v>
      </c>
      <c r="BK119" s="237" t="s">
        <v>2462</v>
      </c>
      <c r="BL119" s="237" t="s">
        <v>2462</v>
      </c>
      <c r="BM119" s="237" t="s">
        <v>2462</v>
      </c>
      <c r="BN119" s="237" t="s">
        <v>2462</v>
      </c>
      <c r="BO119" s="237" t="s">
        <v>2462</v>
      </c>
      <c r="BP119" s="237" t="s">
        <v>6539</v>
      </c>
      <c r="BQ119" s="237" t="s">
        <v>6540</v>
      </c>
      <c r="BR119" s="237" t="s">
        <v>6541</v>
      </c>
      <c r="BS119" s="237" t="s">
        <v>2433</v>
      </c>
      <c r="BT119" s="237" t="s">
        <v>2433</v>
      </c>
      <c r="BU119" s="237" t="s">
        <v>2433</v>
      </c>
      <c r="BV119" s="237" t="s">
        <v>2433</v>
      </c>
      <c r="BW119" s="237" t="s">
        <v>6541</v>
      </c>
      <c r="BX119" s="237" t="s">
        <v>2462</v>
      </c>
      <c r="BY119" s="237" t="s">
        <v>2433</v>
      </c>
      <c r="BZ119" s="237" t="s">
        <v>2462</v>
      </c>
      <c r="CA119" s="237" t="s">
        <v>2433</v>
      </c>
      <c r="CB119" s="237" t="s">
        <v>2462</v>
      </c>
      <c r="CC119" s="237" t="s">
        <v>2462</v>
      </c>
      <c r="CD119" s="237" t="s">
        <v>2433</v>
      </c>
      <c r="CE119" s="237" t="s">
        <v>2433</v>
      </c>
      <c r="CF119" s="237" t="s">
        <v>2433</v>
      </c>
      <c r="CG119" s="237" t="s">
        <v>2433</v>
      </c>
      <c r="CH119" s="237" t="s">
        <v>2433</v>
      </c>
      <c r="CI119" s="237" t="s">
        <v>2462</v>
      </c>
      <c r="CJ119" s="237" t="s">
        <v>2433</v>
      </c>
      <c r="CK119" s="237" t="s">
        <v>2433</v>
      </c>
      <c r="CL119" s="237" t="s">
        <v>2462</v>
      </c>
      <c r="CM119" s="237" t="s">
        <v>2433</v>
      </c>
      <c r="CN119" s="237" t="s">
        <v>2433</v>
      </c>
      <c r="CO119" s="237" t="s">
        <v>2433</v>
      </c>
      <c r="CP119" s="237" t="s">
        <v>2433</v>
      </c>
      <c r="CQ119" s="237" t="s">
        <v>2433</v>
      </c>
      <c r="CR119" s="237" t="s">
        <v>2462</v>
      </c>
      <c r="CS119" s="237" t="s">
        <v>2462</v>
      </c>
      <c r="CT119" s="237" t="s">
        <v>2433</v>
      </c>
      <c r="CU119" s="237" t="s">
        <v>2433</v>
      </c>
      <c r="CV119" s="237" t="s">
        <v>2433</v>
      </c>
      <c r="CW119" s="237" t="s">
        <v>2433</v>
      </c>
      <c r="CX119" s="237" t="s">
        <v>2462</v>
      </c>
      <c r="CY119" s="237" t="s">
        <v>2433</v>
      </c>
      <c r="CZ119" s="237" t="s">
        <v>2433</v>
      </c>
      <c r="DA119" s="237" t="s">
        <v>2470</v>
      </c>
      <c r="DB119" s="238">
        <v>43126.674733796295</v>
      </c>
      <c r="DC119" s="237" t="s">
        <v>2470</v>
      </c>
      <c r="DD119" s="238">
        <v>43126.674733796295</v>
      </c>
    </row>
    <row r="120" spans="1:108" ht="30" hidden="1" x14ac:dyDescent="0.25">
      <c r="A120" s="236">
        <v>127</v>
      </c>
      <c r="B120" s="237" t="s">
        <v>5989</v>
      </c>
      <c r="C120" s="236">
        <v>15</v>
      </c>
      <c r="D120" s="236" t="b">
        <v>1</v>
      </c>
      <c r="E120" s="237" t="s">
        <v>2433</v>
      </c>
      <c r="F120" s="237" t="s">
        <v>6542</v>
      </c>
      <c r="G120" s="237" t="s">
        <v>3425</v>
      </c>
      <c r="H120" s="237" t="s">
        <v>6543</v>
      </c>
      <c r="I120" s="237" t="s">
        <v>6544</v>
      </c>
      <c r="J120" s="237" t="s">
        <v>6542</v>
      </c>
      <c r="K120" s="237" t="s">
        <v>3425</v>
      </c>
      <c r="L120" s="237" t="s">
        <v>6543</v>
      </c>
      <c r="M120" s="237" t="s">
        <v>6545</v>
      </c>
      <c r="N120" s="237" t="s">
        <v>6546</v>
      </c>
      <c r="O120" s="237" t="s">
        <v>6547</v>
      </c>
      <c r="P120" s="237" t="s">
        <v>2433</v>
      </c>
      <c r="Q120" s="237" t="s">
        <v>6548</v>
      </c>
      <c r="R120" s="237" t="s">
        <v>2433</v>
      </c>
      <c r="S120" s="237" t="s">
        <v>6549</v>
      </c>
      <c r="T120" s="237" t="s">
        <v>2433</v>
      </c>
      <c r="U120" s="237" t="s">
        <v>6550</v>
      </c>
      <c r="V120" s="237" t="s">
        <v>2433</v>
      </c>
      <c r="W120" s="237" t="s">
        <v>6551</v>
      </c>
      <c r="X120" s="237" t="s">
        <v>2433</v>
      </c>
      <c r="Y120" s="237" t="s">
        <v>6552</v>
      </c>
      <c r="Z120" s="237" t="s">
        <v>2433</v>
      </c>
      <c r="AA120" s="237" t="s">
        <v>6553</v>
      </c>
      <c r="AB120" s="237" t="s">
        <v>2433</v>
      </c>
      <c r="AC120" s="237" t="s">
        <v>6554</v>
      </c>
      <c r="AD120" s="237" t="s">
        <v>2433</v>
      </c>
      <c r="AE120" s="237" t="s">
        <v>6555</v>
      </c>
      <c r="AF120" s="237" t="s">
        <v>2433</v>
      </c>
      <c r="AG120" s="237" t="s">
        <v>6556</v>
      </c>
      <c r="AH120" s="237" t="s">
        <v>2433</v>
      </c>
      <c r="AI120" s="237" t="s">
        <v>6557</v>
      </c>
      <c r="AJ120" s="237" t="s">
        <v>2433</v>
      </c>
      <c r="AK120" s="237" t="s">
        <v>6558</v>
      </c>
      <c r="AL120" s="237" t="s">
        <v>2433</v>
      </c>
      <c r="AM120" s="237" t="s">
        <v>6559</v>
      </c>
      <c r="AN120" s="237" t="s">
        <v>2433</v>
      </c>
      <c r="AO120" s="237" t="s">
        <v>6560</v>
      </c>
      <c r="AP120" s="237" t="s">
        <v>2433</v>
      </c>
      <c r="AQ120" s="237" t="s">
        <v>6561</v>
      </c>
      <c r="AR120" s="237" t="s">
        <v>2433</v>
      </c>
      <c r="AS120" s="237" t="s">
        <v>6562</v>
      </c>
      <c r="AT120" s="237" t="s">
        <v>2433</v>
      </c>
      <c r="AU120" s="237" t="s">
        <v>6563</v>
      </c>
      <c r="AV120" s="237" t="s">
        <v>2433</v>
      </c>
      <c r="AW120" s="237" t="s">
        <v>6564</v>
      </c>
      <c r="AX120" s="237" t="s">
        <v>2433</v>
      </c>
      <c r="AY120" s="237" t="s">
        <v>5599</v>
      </c>
      <c r="AZ120" s="237" t="s">
        <v>6565</v>
      </c>
      <c r="BA120" s="237" t="s">
        <v>6566</v>
      </c>
      <c r="BB120" s="237" t="s">
        <v>6567</v>
      </c>
      <c r="BC120" s="237" t="s">
        <v>6568</v>
      </c>
      <c r="BD120" s="237" t="s">
        <v>2433</v>
      </c>
      <c r="BE120" s="237" t="s">
        <v>6569</v>
      </c>
      <c r="BF120" s="237" t="s">
        <v>1574</v>
      </c>
      <c r="BG120" s="237" t="s">
        <v>6570</v>
      </c>
      <c r="BH120" s="237" t="s">
        <v>5607</v>
      </c>
      <c r="BI120" s="237" t="s">
        <v>6571</v>
      </c>
      <c r="BJ120" s="237" t="s">
        <v>1829</v>
      </c>
      <c r="BK120" s="237" t="s">
        <v>6572</v>
      </c>
      <c r="BL120" s="237" t="s">
        <v>5611</v>
      </c>
      <c r="BM120" s="237" t="s">
        <v>6573</v>
      </c>
      <c r="BN120" s="237" t="s">
        <v>6574</v>
      </c>
      <c r="BO120" s="237" t="s">
        <v>6575</v>
      </c>
      <c r="BP120" s="237" t="s">
        <v>6576</v>
      </c>
      <c r="BQ120" s="237" t="s">
        <v>6577</v>
      </c>
      <c r="BR120" s="237" t="s">
        <v>6578</v>
      </c>
      <c r="BS120" s="237" t="s">
        <v>6579</v>
      </c>
      <c r="BT120" s="237" t="s">
        <v>2433</v>
      </c>
      <c r="BU120" s="237" t="s">
        <v>2433</v>
      </c>
      <c r="BV120" s="237" t="s">
        <v>2433</v>
      </c>
      <c r="BW120" s="237" t="s">
        <v>6580</v>
      </c>
      <c r="BX120" s="237" t="s">
        <v>2507</v>
      </c>
      <c r="BY120" s="237" t="s">
        <v>6581</v>
      </c>
      <c r="BZ120" s="237" t="s">
        <v>2462</v>
      </c>
      <c r="CA120" s="237" t="s">
        <v>2433</v>
      </c>
      <c r="CB120" s="237" t="s">
        <v>6581</v>
      </c>
      <c r="CC120" s="237" t="s">
        <v>2705</v>
      </c>
      <c r="CD120" s="237" t="s">
        <v>6582</v>
      </c>
      <c r="CE120" s="237" t="s">
        <v>2433</v>
      </c>
      <c r="CF120" s="237" t="s">
        <v>2433</v>
      </c>
      <c r="CG120" s="237" t="s">
        <v>2433</v>
      </c>
      <c r="CH120" s="237" t="s">
        <v>2433</v>
      </c>
      <c r="CI120" s="237" t="s">
        <v>6582</v>
      </c>
      <c r="CJ120" s="237" t="s">
        <v>2433</v>
      </c>
      <c r="CK120" s="237" t="s">
        <v>2433</v>
      </c>
      <c r="CL120" s="237" t="s">
        <v>2462</v>
      </c>
      <c r="CM120" s="237" t="s">
        <v>2433</v>
      </c>
      <c r="CN120" s="237" t="s">
        <v>2433</v>
      </c>
      <c r="CO120" s="237" t="s">
        <v>2433</v>
      </c>
      <c r="CP120" s="237" t="s">
        <v>2433</v>
      </c>
      <c r="CQ120" s="237" t="s">
        <v>2433</v>
      </c>
      <c r="CR120" s="237" t="s">
        <v>2462</v>
      </c>
      <c r="CS120" s="237" t="s">
        <v>2462</v>
      </c>
      <c r="CT120" s="237" t="s">
        <v>2433</v>
      </c>
      <c r="CU120" s="237" t="s">
        <v>2433</v>
      </c>
      <c r="CV120" s="237" t="s">
        <v>2433</v>
      </c>
      <c r="CW120" s="237" t="s">
        <v>2433</v>
      </c>
      <c r="CX120" s="237" t="s">
        <v>2462</v>
      </c>
      <c r="CY120" s="237" t="s">
        <v>2433</v>
      </c>
      <c r="CZ120" s="237" t="s">
        <v>6583</v>
      </c>
      <c r="DA120" s="237" t="s">
        <v>2511</v>
      </c>
      <c r="DB120" s="238">
        <v>43126.713761574072</v>
      </c>
      <c r="DC120" s="237" t="s">
        <v>2511</v>
      </c>
      <c r="DD120" s="238">
        <v>43143.645543981482</v>
      </c>
    </row>
    <row r="121" spans="1:108" ht="30" hidden="1" x14ac:dyDescent="0.25">
      <c r="A121" s="236">
        <v>128</v>
      </c>
      <c r="B121" s="237" t="s">
        <v>5989</v>
      </c>
      <c r="C121" s="236">
        <v>26</v>
      </c>
      <c r="D121" s="236" t="b">
        <v>1</v>
      </c>
      <c r="E121" s="237" t="s">
        <v>2433</v>
      </c>
      <c r="F121" s="237" t="s">
        <v>6584</v>
      </c>
      <c r="G121" s="237" t="s">
        <v>2476</v>
      </c>
      <c r="H121" s="237" t="s">
        <v>2744</v>
      </c>
      <c r="I121" s="237" t="s">
        <v>6193</v>
      </c>
      <c r="J121" s="237" t="s">
        <v>6584</v>
      </c>
      <c r="K121" s="237" t="s">
        <v>2476</v>
      </c>
      <c r="L121" s="237" t="s">
        <v>2744</v>
      </c>
      <c r="M121" s="237" t="s">
        <v>2746</v>
      </c>
      <c r="N121" s="237" t="s">
        <v>2747</v>
      </c>
      <c r="O121" s="237" t="s">
        <v>6585</v>
      </c>
      <c r="P121" s="237" t="s">
        <v>2433</v>
      </c>
      <c r="Q121" s="237" t="s">
        <v>6586</v>
      </c>
      <c r="R121" s="237" t="s">
        <v>2433</v>
      </c>
      <c r="S121" s="237" t="s">
        <v>6587</v>
      </c>
      <c r="T121" s="237" t="s">
        <v>2433</v>
      </c>
      <c r="U121" s="237" t="s">
        <v>2462</v>
      </c>
      <c r="V121" s="237" t="s">
        <v>2433</v>
      </c>
      <c r="W121" s="237" t="s">
        <v>6588</v>
      </c>
      <c r="X121" s="237" t="s">
        <v>2433</v>
      </c>
      <c r="Y121" s="237" t="s">
        <v>6589</v>
      </c>
      <c r="Z121" s="237" t="s">
        <v>2433</v>
      </c>
      <c r="AA121" s="237" t="s">
        <v>6590</v>
      </c>
      <c r="AB121" s="237" t="s">
        <v>2433</v>
      </c>
      <c r="AC121" s="237" t="s">
        <v>6591</v>
      </c>
      <c r="AD121" s="237" t="s">
        <v>2433</v>
      </c>
      <c r="AE121" s="237" t="s">
        <v>6592</v>
      </c>
      <c r="AF121" s="237" t="s">
        <v>2433</v>
      </c>
      <c r="AG121" s="237" t="s">
        <v>6593</v>
      </c>
      <c r="AH121" s="237" t="s">
        <v>2433</v>
      </c>
      <c r="AI121" s="237" t="s">
        <v>6594</v>
      </c>
      <c r="AJ121" s="237" t="s">
        <v>2433</v>
      </c>
      <c r="AK121" s="237" t="s">
        <v>6595</v>
      </c>
      <c r="AL121" s="237" t="s">
        <v>2433</v>
      </c>
      <c r="AM121" s="237" t="s">
        <v>6596</v>
      </c>
      <c r="AN121" s="237" t="s">
        <v>2433</v>
      </c>
      <c r="AO121" s="237" t="s">
        <v>6597</v>
      </c>
      <c r="AP121" s="237" t="s">
        <v>2433</v>
      </c>
      <c r="AQ121" s="237" t="s">
        <v>6598</v>
      </c>
      <c r="AR121" s="237" t="s">
        <v>2433</v>
      </c>
      <c r="AS121" s="237" t="s">
        <v>6599</v>
      </c>
      <c r="AT121" s="237" t="s">
        <v>2433</v>
      </c>
      <c r="AU121" s="237" t="s">
        <v>6600</v>
      </c>
      <c r="AV121" s="237" t="s">
        <v>2433</v>
      </c>
      <c r="AW121" s="237" t="s">
        <v>6601</v>
      </c>
      <c r="AX121" s="237" t="s">
        <v>2433</v>
      </c>
      <c r="AY121" s="237" t="s">
        <v>6602</v>
      </c>
      <c r="AZ121" s="237" t="s">
        <v>6603</v>
      </c>
      <c r="BA121" s="237" t="s">
        <v>6604</v>
      </c>
      <c r="BB121" s="237" t="s">
        <v>6605</v>
      </c>
      <c r="BC121" s="237" t="s">
        <v>2462</v>
      </c>
      <c r="BD121" s="237" t="s">
        <v>70</v>
      </c>
      <c r="BE121" s="237" t="s">
        <v>6606</v>
      </c>
      <c r="BF121" s="237" t="s">
        <v>2770</v>
      </c>
      <c r="BG121" s="237" t="s">
        <v>6607</v>
      </c>
      <c r="BH121" s="237" t="s">
        <v>2467</v>
      </c>
      <c r="BI121" s="237" t="s">
        <v>6608</v>
      </c>
      <c r="BJ121" s="237" t="s">
        <v>2433</v>
      </c>
      <c r="BK121" s="237" t="s">
        <v>2462</v>
      </c>
      <c r="BL121" s="237" t="s">
        <v>2462</v>
      </c>
      <c r="BM121" s="237" t="s">
        <v>2462</v>
      </c>
      <c r="BN121" s="237" t="s">
        <v>6607</v>
      </c>
      <c r="BO121" s="237" t="s">
        <v>6608</v>
      </c>
      <c r="BP121" s="237" t="s">
        <v>6609</v>
      </c>
      <c r="BQ121" s="237" t="s">
        <v>6610</v>
      </c>
      <c r="BR121" s="237" t="s">
        <v>2433</v>
      </c>
      <c r="BS121" s="237" t="s">
        <v>6611</v>
      </c>
      <c r="BT121" s="237" t="s">
        <v>2433</v>
      </c>
      <c r="BU121" s="237" t="s">
        <v>2433</v>
      </c>
      <c r="BV121" s="237" t="s">
        <v>2433</v>
      </c>
      <c r="BW121" s="237" t="s">
        <v>6611</v>
      </c>
      <c r="BX121" s="237" t="s">
        <v>2462</v>
      </c>
      <c r="BY121" s="237" t="s">
        <v>2433</v>
      </c>
      <c r="BZ121" s="237" t="s">
        <v>2462</v>
      </c>
      <c r="CA121" s="237" t="s">
        <v>2433</v>
      </c>
      <c r="CB121" s="237" t="s">
        <v>2462</v>
      </c>
      <c r="CC121" s="237" t="s">
        <v>2467</v>
      </c>
      <c r="CD121" s="237" t="s">
        <v>6612</v>
      </c>
      <c r="CE121" s="237" t="s">
        <v>6612</v>
      </c>
      <c r="CF121" s="237" t="s">
        <v>2433</v>
      </c>
      <c r="CG121" s="237" t="s">
        <v>2433</v>
      </c>
      <c r="CH121" s="237" t="s">
        <v>2433</v>
      </c>
      <c r="CI121" s="237" t="s">
        <v>6612</v>
      </c>
      <c r="CJ121" s="237" t="s">
        <v>2433</v>
      </c>
      <c r="CK121" s="237" t="s">
        <v>2433</v>
      </c>
      <c r="CL121" s="237" t="s">
        <v>2462</v>
      </c>
      <c r="CM121" s="237" t="s">
        <v>2433</v>
      </c>
      <c r="CN121" s="237" t="s">
        <v>2433</v>
      </c>
      <c r="CO121" s="237" t="s">
        <v>2433</v>
      </c>
      <c r="CP121" s="237" t="s">
        <v>2433</v>
      </c>
      <c r="CQ121" s="237" t="s">
        <v>2433</v>
      </c>
      <c r="CR121" s="237" t="s">
        <v>2462</v>
      </c>
      <c r="CS121" s="237" t="s">
        <v>2462</v>
      </c>
      <c r="CT121" s="237" t="s">
        <v>2433</v>
      </c>
      <c r="CU121" s="237" t="s">
        <v>2433</v>
      </c>
      <c r="CV121" s="237" t="s">
        <v>2433</v>
      </c>
      <c r="CW121" s="237" t="s">
        <v>2462</v>
      </c>
      <c r="CX121" s="237" t="s">
        <v>2462</v>
      </c>
      <c r="CY121" s="237" t="s">
        <v>2433</v>
      </c>
      <c r="CZ121" s="237" t="s">
        <v>6613</v>
      </c>
      <c r="DA121" s="237" t="s">
        <v>2511</v>
      </c>
      <c r="DB121" s="238">
        <v>43129.337916666664</v>
      </c>
      <c r="DC121" s="237" t="s">
        <v>2511</v>
      </c>
      <c r="DD121" s="238">
        <v>43146.380752314813</v>
      </c>
    </row>
    <row r="122" spans="1:108" ht="90" hidden="1" x14ac:dyDescent="0.25">
      <c r="A122" s="236">
        <v>129</v>
      </c>
      <c r="B122" s="237" t="s">
        <v>5989</v>
      </c>
      <c r="C122" s="236">
        <v>9</v>
      </c>
      <c r="D122" s="236" t="b">
        <v>1</v>
      </c>
      <c r="E122" s="237" t="s">
        <v>2433</v>
      </c>
      <c r="F122" s="237" t="s">
        <v>5620</v>
      </c>
      <c r="G122" s="237" t="s">
        <v>3458</v>
      </c>
      <c r="H122" s="237" t="s">
        <v>6614</v>
      </c>
      <c r="I122" s="237" t="s">
        <v>6615</v>
      </c>
      <c r="J122" s="237" t="s">
        <v>5622</v>
      </c>
      <c r="K122" s="237" t="s">
        <v>5121</v>
      </c>
      <c r="L122" s="237" t="s">
        <v>5623</v>
      </c>
      <c r="M122" s="237" t="s">
        <v>2433</v>
      </c>
      <c r="N122" s="237" t="s">
        <v>5624</v>
      </c>
      <c r="O122" s="237" t="s">
        <v>6616</v>
      </c>
      <c r="P122" s="237" t="s">
        <v>2433</v>
      </c>
      <c r="Q122" s="237" t="s">
        <v>6617</v>
      </c>
      <c r="R122" s="237" t="s">
        <v>2433</v>
      </c>
      <c r="S122" s="237" t="s">
        <v>6618</v>
      </c>
      <c r="T122" s="237" t="s">
        <v>2433</v>
      </c>
      <c r="U122" s="237" t="s">
        <v>2462</v>
      </c>
      <c r="V122" s="237" t="s">
        <v>2433</v>
      </c>
      <c r="W122" s="237" t="s">
        <v>6619</v>
      </c>
      <c r="X122" s="237" t="s">
        <v>2433</v>
      </c>
      <c r="Y122" s="237" t="s">
        <v>6620</v>
      </c>
      <c r="Z122" s="237" t="s">
        <v>2433</v>
      </c>
      <c r="AA122" s="237" t="s">
        <v>6621</v>
      </c>
      <c r="AB122" s="237" t="s">
        <v>2433</v>
      </c>
      <c r="AC122" s="237" t="s">
        <v>6622</v>
      </c>
      <c r="AD122" s="237" t="s">
        <v>2433</v>
      </c>
      <c r="AE122" s="237" t="s">
        <v>6623</v>
      </c>
      <c r="AF122" s="237" t="s">
        <v>2433</v>
      </c>
      <c r="AG122" s="237" t="s">
        <v>6624</v>
      </c>
      <c r="AH122" s="237" t="s">
        <v>2433</v>
      </c>
      <c r="AI122" s="237" t="s">
        <v>6625</v>
      </c>
      <c r="AJ122" s="237" t="s">
        <v>2433</v>
      </c>
      <c r="AK122" s="237" t="s">
        <v>6626</v>
      </c>
      <c r="AL122" s="237" t="s">
        <v>2433</v>
      </c>
      <c r="AM122" s="237" t="s">
        <v>2462</v>
      </c>
      <c r="AN122" s="237" t="s">
        <v>2433</v>
      </c>
      <c r="AO122" s="237" t="s">
        <v>6627</v>
      </c>
      <c r="AP122" s="237" t="s">
        <v>2433</v>
      </c>
      <c r="AQ122" s="237" t="s">
        <v>6628</v>
      </c>
      <c r="AR122" s="237" t="s">
        <v>2433</v>
      </c>
      <c r="AS122" s="237" t="s">
        <v>6629</v>
      </c>
      <c r="AT122" s="237" t="s">
        <v>2433</v>
      </c>
      <c r="AU122" s="237" t="s">
        <v>6630</v>
      </c>
      <c r="AV122" s="237" t="s">
        <v>2433</v>
      </c>
      <c r="AW122" s="237" t="s">
        <v>6631</v>
      </c>
      <c r="AX122" s="237" t="s">
        <v>2433</v>
      </c>
      <c r="AY122" s="237" t="s">
        <v>6632</v>
      </c>
      <c r="AZ122" s="237" t="s">
        <v>6633</v>
      </c>
      <c r="BA122" s="237" t="s">
        <v>6634</v>
      </c>
      <c r="BB122" s="237" t="s">
        <v>6635</v>
      </c>
      <c r="BC122" s="237" t="s">
        <v>6636</v>
      </c>
      <c r="BD122" s="237" t="s">
        <v>2433</v>
      </c>
      <c r="BE122" s="237" t="s">
        <v>6637</v>
      </c>
      <c r="BF122" s="237" t="s">
        <v>2433</v>
      </c>
      <c r="BG122" s="237" t="s">
        <v>2462</v>
      </c>
      <c r="BH122" s="237" t="s">
        <v>2462</v>
      </c>
      <c r="BI122" s="237" t="s">
        <v>2462</v>
      </c>
      <c r="BJ122" s="237" t="s">
        <v>2433</v>
      </c>
      <c r="BK122" s="237" t="s">
        <v>2462</v>
      </c>
      <c r="BL122" s="237" t="s">
        <v>2462</v>
      </c>
      <c r="BM122" s="237" t="s">
        <v>2462</v>
      </c>
      <c r="BN122" s="237" t="s">
        <v>2462</v>
      </c>
      <c r="BO122" s="237" t="s">
        <v>2462</v>
      </c>
      <c r="BP122" s="237" t="s">
        <v>6638</v>
      </c>
      <c r="BQ122" s="237" t="s">
        <v>6639</v>
      </c>
      <c r="BR122" s="237" t="s">
        <v>6640</v>
      </c>
      <c r="BS122" s="237" t="s">
        <v>6641</v>
      </c>
      <c r="BT122" s="237" t="s">
        <v>2433</v>
      </c>
      <c r="BU122" s="237" t="s">
        <v>2433</v>
      </c>
      <c r="BV122" s="237" t="s">
        <v>2433</v>
      </c>
      <c r="BW122" s="237" t="s">
        <v>6642</v>
      </c>
      <c r="BX122" s="237" t="s">
        <v>2507</v>
      </c>
      <c r="BY122" s="237" t="s">
        <v>6643</v>
      </c>
      <c r="BZ122" s="237" t="s">
        <v>2702</v>
      </c>
      <c r="CA122" s="237" t="s">
        <v>6644</v>
      </c>
      <c r="CB122" s="237" t="s">
        <v>6645</v>
      </c>
      <c r="CC122" s="237" t="s">
        <v>2705</v>
      </c>
      <c r="CD122" s="237" t="s">
        <v>6646</v>
      </c>
      <c r="CE122" s="237" t="s">
        <v>6647</v>
      </c>
      <c r="CF122" s="237" t="s">
        <v>6648</v>
      </c>
      <c r="CG122" s="237" t="s">
        <v>6649</v>
      </c>
      <c r="CH122" s="237" t="s">
        <v>5659</v>
      </c>
      <c r="CI122" s="237" t="s">
        <v>6646</v>
      </c>
      <c r="CJ122" s="237" t="s">
        <v>2433</v>
      </c>
      <c r="CK122" s="237" t="s">
        <v>2433</v>
      </c>
      <c r="CL122" s="237" t="s">
        <v>3041</v>
      </c>
      <c r="CM122" s="237" t="s">
        <v>6650</v>
      </c>
      <c r="CN122" s="237" t="s">
        <v>6651</v>
      </c>
      <c r="CO122" s="237" t="s">
        <v>6652</v>
      </c>
      <c r="CP122" s="237" t="s">
        <v>6653</v>
      </c>
      <c r="CQ122" s="237" t="s">
        <v>2433</v>
      </c>
      <c r="CR122" s="237" t="s">
        <v>6650</v>
      </c>
      <c r="CS122" s="237" t="s">
        <v>2462</v>
      </c>
      <c r="CT122" s="237" t="s">
        <v>2433</v>
      </c>
      <c r="CU122" s="237" t="s">
        <v>2433</v>
      </c>
      <c r="CV122" s="237" t="s">
        <v>2433</v>
      </c>
      <c r="CW122" s="237" t="s">
        <v>2433</v>
      </c>
      <c r="CX122" s="237" t="s">
        <v>2462</v>
      </c>
      <c r="CY122" s="237" t="s">
        <v>2433</v>
      </c>
      <c r="CZ122" s="237" t="s">
        <v>2433</v>
      </c>
      <c r="DA122" s="237" t="s">
        <v>2470</v>
      </c>
      <c r="DB122" s="238">
        <v>43129.431898148148</v>
      </c>
      <c r="DC122" s="237" t="s">
        <v>2470</v>
      </c>
      <c r="DD122" s="238">
        <v>43129.431898148148</v>
      </c>
    </row>
    <row r="123" spans="1:108" ht="30" hidden="1" x14ac:dyDescent="0.25">
      <c r="A123" s="236">
        <v>130</v>
      </c>
      <c r="B123" s="237" t="s">
        <v>5989</v>
      </c>
      <c r="C123" s="236">
        <v>68</v>
      </c>
      <c r="D123" s="236" t="b">
        <v>1</v>
      </c>
      <c r="E123" s="237" t="s">
        <v>2433</v>
      </c>
      <c r="F123" s="237" t="s">
        <v>6654</v>
      </c>
      <c r="G123" s="237" t="s">
        <v>5183</v>
      </c>
      <c r="H123" s="237" t="s">
        <v>6655</v>
      </c>
      <c r="I123" s="237" t="s">
        <v>6656</v>
      </c>
      <c r="J123" s="237" t="s">
        <v>6657</v>
      </c>
      <c r="K123" s="237" t="s">
        <v>2743</v>
      </c>
      <c r="L123" s="237" t="s">
        <v>3715</v>
      </c>
      <c r="M123" s="237" t="s">
        <v>3716</v>
      </c>
      <c r="N123" s="237" t="s">
        <v>3717</v>
      </c>
      <c r="O123" s="237" t="s">
        <v>6658</v>
      </c>
      <c r="P123" s="237" t="s">
        <v>2433</v>
      </c>
      <c r="Q123" s="237" t="s">
        <v>6659</v>
      </c>
      <c r="R123" s="237" t="s">
        <v>2433</v>
      </c>
      <c r="S123" s="237" t="s">
        <v>6660</v>
      </c>
      <c r="T123" s="237" t="s">
        <v>2433</v>
      </c>
      <c r="U123" s="237" t="s">
        <v>6661</v>
      </c>
      <c r="V123" s="237" t="s">
        <v>2433</v>
      </c>
      <c r="W123" s="237" t="s">
        <v>6662</v>
      </c>
      <c r="X123" s="237" t="s">
        <v>2433</v>
      </c>
      <c r="Y123" s="237" t="s">
        <v>6663</v>
      </c>
      <c r="Z123" s="237" t="s">
        <v>2433</v>
      </c>
      <c r="AA123" s="237" t="s">
        <v>6664</v>
      </c>
      <c r="AB123" s="237" t="s">
        <v>2433</v>
      </c>
      <c r="AC123" s="237" t="s">
        <v>6665</v>
      </c>
      <c r="AD123" s="237" t="s">
        <v>2433</v>
      </c>
      <c r="AE123" s="237" t="s">
        <v>6666</v>
      </c>
      <c r="AF123" s="237" t="s">
        <v>2433</v>
      </c>
      <c r="AG123" s="237" t="s">
        <v>6667</v>
      </c>
      <c r="AH123" s="237" t="s">
        <v>2433</v>
      </c>
      <c r="AI123" s="237" t="s">
        <v>6668</v>
      </c>
      <c r="AJ123" s="237" t="s">
        <v>2433</v>
      </c>
      <c r="AK123" s="237" t="s">
        <v>6669</v>
      </c>
      <c r="AL123" s="237" t="s">
        <v>2433</v>
      </c>
      <c r="AM123" s="237" t="s">
        <v>6670</v>
      </c>
      <c r="AN123" s="237" t="s">
        <v>2433</v>
      </c>
      <c r="AO123" s="237" t="s">
        <v>6671</v>
      </c>
      <c r="AP123" s="237" t="s">
        <v>2433</v>
      </c>
      <c r="AQ123" s="237" t="s">
        <v>6672</v>
      </c>
      <c r="AR123" s="237" t="s">
        <v>2433</v>
      </c>
      <c r="AS123" s="237" t="s">
        <v>6673</v>
      </c>
      <c r="AT123" s="237" t="s">
        <v>2433</v>
      </c>
      <c r="AU123" s="237" t="s">
        <v>6674</v>
      </c>
      <c r="AV123" s="237" t="s">
        <v>2433</v>
      </c>
      <c r="AW123" s="237" t="s">
        <v>6675</v>
      </c>
      <c r="AX123" s="237" t="s">
        <v>2433</v>
      </c>
      <c r="AY123" s="237" t="s">
        <v>3736</v>
      </c>
      <c r="AZ123" s="237" t="s">
        <v>6676</v>
      </c>
      <c r="BA123" s="237" t="s">
        <v>6677</v>
      </c>
      <c r="BB123" s="237" t="s">
        <v>6678</v>
      </c>
      <c r="BC123" s="237" t="s">
        <v>6679</v>
      </c>
      <c r="BD123" s="237" t="s">
        <v>2433</v>
      </c>
      <c r="BE123" s="237" t="s">
        <v>6680</v>
      </c>
      <c r="BF123" s="237" t="s">
        <v>2433</v>
      </c>
      <c r="BG123" s="237" t="s">
        <v>2462</v>
      </c>
      <c r="BH123" s="237" t="s">
        <v>2462</v>
      </c>
      <c r="BI123" s="237" t="s">
        <v>2462</v>
      </c>
      <c r="BJ123" s="237" t="s">
        <v>2433</v>
      </c>
      <c r="BK123" s="237" t="s">
        <v>2462</v>
      </c>
      <c r="BL123" s="237" t="s">
        <v>2462</v>
      </c>
      <c r="BM123" s="237" t="s">
        <v>2462</v>
      </c>
      <c r="BN123" s="237" t="s">
        <v>2462</v>
      </c>
      <c r="BO123" s="237" t="s">
        <v>2462</v>
      </c>
      <c r="BP123" s="237" t="s">
        <v>6681</v>
      </c>
      <c r="BQ123" s="237" t="s">
        <v>6682</v>
      </c>
      <c r="BR123" s="237" t="s">
        <v>6683</v>
      </c>
      <c r="BS123" s="237" t="s">
        <v>6684</v>
      </c>
      <c r="BT123" s="237" t="s">
        <v>6685</v>
      </c>
      <c r="BU123" s="237" t="s">
        <v>2433</v>
      </c>
      <c r="BV123" s="237" t="s">
        <v>2433</v>
      </c>
      <c r="BW123" s="237" t="s">
        <v>6686</v>
      </c>
      <c r="BX123" s="237" t="s">
        <v>2507</v>
      </c>
      <c r="BY123" s="237" t="s">
        <v>6687</v>
      </c>
      <c r="BZ123" s="237" t="s">
        <v>2462</v>
      </c>
      <c r="CA123" s="237" t="s">
        <v>2433</v>
      </c>
      <c r="CB123" s="237" t="s">
        <v>6687</v>
      </c>
      <c r="CC123" s="237" t="s">
        <v>2705</v>
      </c>
      <c r="CD123" s="237" t="s">
        <v>6688</v>
      </c>
      <c r="CE123" s="237" t="s">
        <v>2433</v>
      </c>
      <c r="CF123" s="237" t="s">
        <v>2433</v>
      </c>
      <c r="CG123" s="237" t="s">
        <v>6688</v>
      </c>
      <c r="CH123" s="237" t="s">
        <v>6689</v>
      </c>
      <c r="CI123" s="237" t="s">
        <v>6688</v>
      </c>
      <c r="CJ123" s="237" t="s">
        <v>2433</v>
      </c>
      <c r="CK123" s="237" t="s">
        <v>2433</v>
      </c>
      <c r="CL123" s="237" t="s">
        <v>2462</v>
      </c>
      <c r="CM123" s="237" t="s">
        <v>2433</v>
      </c>
      <c r="CN123" s="237" t="s">
        <v>2433</v>
      </c>
      <c r="CO123" s="237" t="s">
        <v>2433</v>
      </c>
      <c r="CP123" s="237" t="s">
        <v>2433</v>
      </c>
      <c r="CQ123" s="237" t="s">
        <v>2433</v>
      </c>
      <c r="CR123" s="237" t="s">
        <v>2462</v>
      </c>
      <c r="CS123" s="237" t="s">
        <v>2462</v>
      </c>
      <c r="CT123" s="237" t="s">
        <v>2433</v>
      </c>
      <c r="CU123" s="237" t="s">
        <v>2433</v>
      </c>
      <c r="CV123" s="237" t="s">
        <v>2433</v>
      </c>
      <c r="CW123" s="237" t="s">
        <v>2433</v>
      </c>
      <c r="CX123" s="237" t="s">
        <v>2462</v>
      </c>
      <c r="CY123" s="237" t="s">
        <v>2433</v>
      </c>
      <c r="CZ123" s="237" t="s">
        <v>6690</v>
      </c>
      <c r="DA123" s="237" t="s">
        <v>2511</v>
      </c>
      <c r="DB123" s="238">
        <v>43129.471435185187</v>
      </c>
      <c r="DC123" s="237" t="s">
        <v>2511</v>
      </c>
      <c r="DD123" s="238">
        <v>43129.471435185187</v>
      </c>
    </row>
    <row r="124" spans="1:108" ht="45" hidden="1" x14ac:dyDescent="0.25">
      <c r="A124" s="236">
        <v>131</v>
      </c>
      <c r="B124" s="237" t="s">
        <v>5989</v>
      </c>
      <c r="C124" s="236">
        <v>19</v>
      </c>
      <c r="D124" s="236" t="b">
        <v>1</v>
      </c>
      <c r="E124" s="237" t="s">
        <v>6691</v>
      </c>
      <c r="F124" s="237" t="s">
        <v>5369</v>
      </c>
      <c r="G124" s="237" t="s">
        <v>3458</v>
      </c>
      <c r="H124" s="237" t="s">
        <v>5370</v>
      </c>
      <c r="I124" s="237" t="s">
        <v>6656</v>
      </c>
      <c r="J124" s="237" t="s">
        <v>5372</v>
      </c>
      <c r="K124" s="237" t="s">
        <v>4608</v>
      </c>
      <c r="L124" s="237" t="s">
        <v>5373</v>
      </c>
      <c r="M124" s="237" t="s">
        <v>5374</v>
      </c>
      <c r="N124" s="237" t="s">
        <v>5375</v>
      </c>
      <c r="O124" s="237" t="s">
        <v>6692</v>
      </c>
      <c r="P124" s="237" t="s">
        <v>2433</v>
      </c>
      <c r="Q124" s="237" t="s">
        <v>6693</v>
      </c>
      <c r="R124" s="237" t="s">
        <v>2433</v>
      </c>
      <c r="S124" s="237" t="s">
        <v>5378</v>
      </c>
      <c r="T124" s="237" t="s">
        <v>2433</v>
      </c>
      <c r="U124" s="237" t="s">
        <v>6694</v>
      </c>
      <c r="V124" s="237" t="s">
        <v>2433</v>
      </c>
      <c r="W124" s="237" t="s">
        <v>6695</v>
      </c>
      <c r="X124" s="237" t="s">
        <v>2433</v>
      </c>
      <c r="Y124" s="237" t="s">
        <v>6696</v>
      </c>
      <c r="Z124" s="237" t="s">
        <v>2433</v>
      </c>
      <c r="AA124" s="237" t="s">
        <v>6697</v>
      </c>
      <c r="AB124" s="237" t="s">
        <v>2433</v>
      </c>
      <c r="AC124" s="237" t="s">
        <v>6698</v>
      </c>
      <c r="AD124" s="237" t="s">
        <v>2433</v>
      </c>
      <c r="AE124" s="237" t="s">
        <v>6699</v>
      </c>
      <c r="AF124" s="237" t="s">
        <v>2433</v>
      </c>
      <c r="AG124" s="237" t="s">
        <v>6700</v>
      </c>
      <c r="AH124" s="237" t="s">
        <v>2433</v>
      </c>
      <c r="AI124" s="237" t="s">
        <v>6701</v>
      </c>
      <c r="AJ124" s="237" t="s">
        <v>2433</v>
      </c>
      <c r="AK124" s="237" t="s">
        <v>6702</v>
      </c>
      <c r="AL124" s="237" t="s">
        <v>2433</v>
      </c>
      <c r="AM124" s="237" t="s">
        <v>2462</v>
      </c>
      <c r="AN124" s="237" t="s">
        <v>2433</v>
      </c>
      <c r="AO124" s="237" t="s">
        <v>6703</v>
      </c>
      <c r="AP124" s="237" t="s">
        <v>2433</v>
      </c>
      <c r="AQ124" s="237" t="s">
        <v>6704</v>
      </c>
      <c r="AR124" s="237" t="s">
        <v>2433</v>
      </c>
      <c r="AS124" s="237" t="s">
        <v>6705</v>
      </c>
      <c r="AT124" s="237" t="s">
        <v>2433</v>
      </c>
      <c r="AU124" s="237" t="s">
        <v>6706</v>
      </c>
      <c r="AV124" s="237" t="s">
        <v>2433</v>
      </c>
      <c r="AW124" s="237" t="s">
        <v>6707</v>
      </c>
      <c r="AX124" s="237" t="s">
        <v>2433</v>
      </c>
      <c r="AY124" s="237" t="s">
        <v>6708</v>
      </c>
      <c r="AZ124" s="237" t="s">
        <v>6709</v>
      </c>
      <c r="BA124" s="237" t="s">
        <v>6710</v>
      </c>
      <c r="BB124" s="237" t="s">
        <v>6711</v>
      </c>
      <c r="BC124" s="237" t="s">
        <v>2462</v>
      </c>
      <c r="BD124" s="237" t="s">
        <v>2568</v>
      </c>
      <c r="BE124" s="237" t="s">
        <v>6712</v>
      </c>
      <c r="BF124" s="237" t="s">
        <v>6713</v>
      </c>
      <c r="BG124" s="237" t="s">
        <v>6714</v>
      </c>
      <c r="BH124" s="237" t="s">
        <v>5399</v>
      </c>
      <c r="BI124" s="237" t="s">
        <v>6715</v>
      </c>
      <c r="BJ124" s="237" t="s">
        <v>2433</v>
      </c>
      <c r="BK124" s="237" t="s">
        <v>2462</v>
      </c>
      <c r="BL124" s="237" t="s">
        <v>2462</v>
      </c>
      <c r="BM124" s="237" t="s">
        <v>2462</v>
      </c>
      <c r="BN124" s="237" t="s">
        <v>6714</v>
      </c>
      <c r="BO124" s="237" t="s">
        <v>6715</v>
      </c>
      <c r="BP124" s="237" t="s">
        <v>6716</v>
      </c>
      <c r="BQ124" s="237" t="s">
        <v>6717</v>
      </c>
      <c r="BR124" s="237" t="s">
        <v>2433</v>
      </c>
      <c r="BS124" s="237" t="s">
        <v>6718</v>
      </c>
      <c r="BT124" s="237" t="s">
        <v>2433</v>
      </c>
      <c r="BU124" s="237" t="s">
        <v>2433</v>
      </c>
      <c r="BV124" s="237" t="s">
        <v>2433</v>
      </c>
      <c r="BW124" s="237" t="s">
        <v>6718</v>
      </c>
      <c r="BX124" s="237" t="s">
        <v>2507</v>
      </c>
      <c r="BY124" s="237" t="s">
        <v>6719</v>
      </c>
      <c r="BZ124" s="237" t="s">
        <v>2462</v>
      </c>
      <c r="CA124" s="237" t="s">
        <v>2433</v>
      </c>
      <c r="CB124" s="237" t="s">
        <v>6719</v>
      </c>
      <c r="CC124" s="237" t="s">
        <v>2467</v>
      </c>
      <c r="CD124" s="237" t="s">
        <v>6720</v>
      </c>
      <c r="CE124" s="237" t="s">
        <v>2433</v>
      </c>
      <c r="CF124" s="237" t="s">
        <v>2433</v>
      </c>
      <c r="CG124" s="237" t="s">
        <v>6720</v>
      </c>
      <c r="CH124" s="237" t="s">
        <v>2433</v>
      </c>
      <c r="CI124" s="237" t="s">
        <v>6720</v>
      </c>
      <c r="CJ124" s="237" t="s">
        <v>2433</v>
      </c>
      <c r="CK124" s="237" t="s">
        <v>2433</v>
      </c>
      <c r="CL124" s="237" t="s">
        <v>2462</v>
      </c>
      <c r="CM124" s="237" t="s">
        <v>2433</v>
      </c>
      <c r="CN124" s="237" t="s">
        <v>2433</v>
      </c>
      <c r="CO124" s="237" t="s">
        <v>2433</v>
      </c>
      <c r="CP124" s="237" t="s">
        <v>2433</v>
      </c>
      <c r="CQ124" s="237" t="s">
        <v>2433</v>
      </c>
      <c r="CR124" s="237" t="s">
        <v>2462</v>
      </c>
      <c r="CS124" s="237" t="s">
        <v>2462</v>
      </c>
      <c r="CT124" s="237" t="s">
        <v>2433</v>
      </c>
      <c r="CU124" s="237" t="s">
        <v>2433</v>
      </c>
      <c r="CV124" s="237" t="s">
        <v>2433</v>
      </c>
      <c r="CW124" s="237" t="s">
        <v>2433</v>
      </c>
      <c r="CX124" s="237" t="s">
        <v>2462</v>
      </c>
      <c r="CY124" s="237" t="s">
        <v>2433</v>
      </c>
      <c r="CZ124" s="237" t="s">
        <v>6721</v>
      </c>
      <c r="DA124" s="237" t="s">
        <v>2511</v>
      </c>
      <c r="DB124" s="238">
        <v>43129.512245370373</v>
      </c>
      <c r="DC124" s="237" t="s">
        <v>2511</v>
      </c>
      <c r="DD124" s="238">
        <v>43129.512245370373</v>
      </c>
    </row>
    <row r="125" spans="1:108" ht="135" hidden="1" x14ac:dyDescent="0.25">
      <c r="A125" s="236">
        <v>132</v>
      </c>
      <c r="B125" s="237" t="s">
        <v>5989</v>
      </c>
      <c r="C125" s="236">
        <v>96</v>
      </c>
      <c r="D125" s="236" t="b">
        <v>1</v>
      </c>
      <c r="E125" s="237" t="s">
        <v>2433</v>
      </c>
      <c r="F125" s="237" t="s">
        <v>3046</v>
      </c>
      <c r="G125" s="237" t="s">
        <v>2673</v>
      </c>
      <c r="H125" s="237" t="s">
        <v>3047</v>
      </c>
      <c r="I125" s="237" t="s">
        <v>2936</v>
      </c>
      <c r="J125" s="237" t="s">
        <v>6722</v>
      </c>
      <c r="K125" s="237" t="s">
        <v>6723</v>
      </c>
      <c r="L125" s="237" t="s">
        <v>3049</v>
      </c>
      <c r="M125" s="237" t="s">
        <v>3050</v>
      </c>
      <c r="N125" s="237" t="s">
        <v>6724</v>
      </c>
      <c r="O125" s="237" t="s">
        <v>6725</v>
      </c>
      <c r="P125" s="237" t="s">
        <v>2433</v>
      </c>
      <c r="Q125" s="237" t="s">
        <v>6726</v>
      </c>
      <c r="R125" s="237" t="s">
        <v>2433</v>
      </c>
      <c r="S125" s="237" t="s">
        <v>3054</v>
      </c>
      <c r="T125" s="237" t="s">
        <v>2433</v>
      </c>
      <c r="U125" s="237" t="s">
        <v>6727</v>
      </c>
      <c r="V125" s="237" t="s">
        <v>2433</v>
      </c>
      <c r="W125" s="237" t="s">
        <v>6728</v>
      </c>
      <c r="X125" s="237" t="s">
        <v>2433</v>
      </c>
      <c r="Y125" s="237" t="s">
        <v>6729</v>
      </c>
      <c r="Z125" s="237" t="s">
        <v>2433</v>
      </c>
      <c r="AA125" s="237" t="s">
        <v>6730</v>
      </c>
      <c r="AB125" s="237" t="s">
        <v>2433</v>
      </c>
      <c r="AC125" s="237" t="s">
        <v>6731</v>
      </c>
      <c r="AD125" s="237" t="s">
        <v>2433</v>
      </c>
      <c r="AE125" s="237" t="s">
        <v>6732</v>
      </c>
      <c r="AF125" s="237" t="s">
        <v>2433</v>
      </c>
      <c r="AG125" s="237" t="s">
        <v>6733</v>
      </c>
      <c r="AH125" s="237" t="s">
        <v>2433</v>
      </c>
      <c r="AI125" s="237" t="s">
        <v>6734</v>
      </c>
      <c r="AJ125" s="237" t="s">
        <v>2433</v>
      </c>
      <c r="AK125" s="237" t="s">
        <v>6735</v>
      </c>
      <c r="AL125" s="237" t="s">
        <v>2433</v>
      </c>
      <c r="AM125" s="237" t="s">
        <v>2462</v>
      </c>
      <c r="AN125" s="237" t="s">
        <v>2433</v>
      </c>
      <c r="AO125" s="237" t="s">
        <v>6736</v>
      </c>
      <c r="AP125" s="237" t="s">
        <v>2433</v>
      </c>
      <c r="AQ125" s="237" t="s">
        <v>6737</v>
      </c>
      <c r="AR125" s="237" t="s">
        <v>2433</v>
      </c>
      <c r="AS125" s="237" t="s">
        <v>6738</v>
      </c>
      <c r="AT125" s="237" t="s">
        <v>2433</v>
      </c>
      <c r="AU125" s="237" t="s">
        <v>6739</v>
      </c>
      <c r="AV125" s="237" t="s">
        <v>2433</v>
      </c>
      <c r="AW125" s="237" t="s">
        <v>6740</v>
      </c>
      <c r="AX125" s="237" t="s">
        <v>2433</v>
      </c>
      <c r="AY125" s="237" t="s">
        <v>6741</v>
      </c>
      <c r="AZ125" s="237" t="s">
        <v>6742</v>
      </c>
      <c r="BA125" s="237" t="s">
        <v>6743</v>
      </c>
      <c r="BB125" s="237" t="s">
        <v>6744</v>
      </c>
      <c r="BC125" s="237" t="s">
        <v>6745</v>
      </c>
      <c r="BD125" s="237" t="s">
        <v>2433</v>
      </c>
      <c r="BE125" s="237" t="s">
        <v>6746</v>
      </c>
      <c r="BF125" s="237" t="s">
        <v>2433</v>
      </c>
      <c r="BG125" s="237" t="s">
        <v>2462</v>
      </c>
      <c r="BH125" s="237" t="s">
        <v>2462</v>
      </c>
      <c r="BI125" s="237" t="s">
        <v>2462</v>
      </c>
      <c r="BJ125" s="237" t="s">
        <v>2433</v>
      </c>
      <c r="BK125" s="237" t="s">
        <v>2462</v>
      </c>
      <c r="BL125" s="237" t="s">
        <v>2462</v>
      </c>
      <c r="BM125" s="237" t="s">
        <v>2462</v>
      </c>
      <c r="BN125" s="237" t="s">
        <v>2462</v>
      </c>
      <c r="BO125" s="237" t="s">
        <v>2462</v>
      </c>
      <c r="BP125" s="237" t="s">
        <v>6747</v>
      </c>
      <c r="BQ125" s="237" t="s">
        <v>6748</v>
      </c>
      <c r="BR125" s="237" t="s">
        <v>6749</v>
      </c>
      <c r="BS125" s="237" t="s">
        <v>6750</v>
      </c>
      <c r="BT125" s="237" t="s">
        <v>5790</v>
      </c>
      <c r="BU125" s="237" t="s">
        <v>2433</v>
      </c>
      <c r="BV125" s="237" t="s">
        <v>2433</v>
      </c>
      <c r="BW125" s="237" t="s">
        <v>6751</v>
      </c>
      <c r="BX125" s="237" t="s">
        <v>2507</v>
      </c>
      <c r="BY125" s="237" t="s">
        <v>6752</v>
      </c>
      <c r="BZ125" s="237" t="s">
        <v>2462</v>
      </c>
      <c r="CA125" s="237" t="s">
        <v>2433</v>
      </c>
      <c r="CB125" s="237" t="s">
        <v>6752</v>
      </c>
      <c r="CC125" s="237" t="s">
        <v>2467</v>
      </c>
      <c r="CD125" s="237" t="s">
        <v>6753</v>
      </c>
      <c r="CE125" s="237" t="s">
        <v>6754</v>
      </c>
      <c r="CF125" s="237" t="s">
        <v>6755</v>
      </c>
      <c r="CG125" s="237" t="s">
        <v>6756</v>
      </c>
      <c r="CH125" s="237" t="s">
        <v>6757</v>
      </c>
      <c r="CI125" s="237" t="s">
        <v>6753</v>
      </c>
      <c r="CJ125" s="237" t="s">
        <v>2433</v>
      </c>
      <c r="CK125" s="237" t="s">
        <v>2433</v>
      </c>
      <c r="CL125" s="237" t="s">
        <v>2462</v>
      </c>
      <c r="CM125" s="237" t="s">
        <v>2433</v>
      </c>
      <c r="CN125" s="237" t="s">
        <v>2433</v>
      </c>
      <c r="CO125" s="237" t="s">
        <v>2433</v>
      </c>
      <c r="CP125" s="237" t="s">
        <v>2433</v>
      </c>
      <c r="CQ125" s="237" t="s">
        <v>2433</v>
      </c>
      <c r="CR125" s="237" t="s">
        <v>2462</v>
      </c>
      <c r="CS125" s="237" t="s">
        <v>2462</v>
      </c>
      <c r="CT125" s="237" t="s">
        <v>2433</v>
      </c>
      <c r="CU125" s="237" t="s">
        <v>2433</v>
      </c>
      <c r="CV125" s="237" t="s">
        <v>2433</v>
      </c>
      <c r="CW125" s="237" t="s">
        <v>2433</v>
      </c>
      <c r="CX125" s="237" t="s">
        <v>2462</v>
      </c>
      <c r="CY125" s="237" t="s">
        <v>2433</v>
      </c>
      <c r="CZ125" s="237" t="s">
        <v>6758</v>
      </c>
      <c r="DA125" s="237" t="s">
        <v>2470</v>
      </c>
      <c r="DB125" s="238">
        <v>43129.585185185184</v>
      </c>
      <c r="DC125" s="237" t="s">
        <v>2470</v>
      </c>
      <c r="DD125" s="238">
        <v>43129.585185185184</v>
      </c>
    </row>
    <row r="126" spans="1:108" ht="45" hidden="1" x14ac:dyDescent="0.25">
      <c r="A126" s="236">
        <v>133</v>
      </c>
      <c r="B126" s="237" t="s">
        <v>5989</v>
      </c>
      <c r="C126" s="236">
        <v>72</v>
      </c>
      <c r="D126" s="236" t="b">
        <v>1</v>
      </c>
      <c r="E126" s="237" t="s">
        <v>6759</v>
      </c>
      <c r="F126" s="237" t="s">
        <v>3424</v>
      </c>
      <c r="G126" s="237" t="s">
        <v>2476</v>
      </c>
      <c r="H126" s="237" t="s">
        <v>6760</v>
      </c>
      <c r="I126" s="237" t="s">
        <v>6761</v>
      </c>
      <c r="J126" s="237" t="s">
        <v>3424</v>
      </c>
      <c r="K126" s="237" t="s">
        <v>2476</v>
      </c>
      <c r="L126" s="237" t="s">
        <v>6760</v>
      </c>
      <c r="M126" s="237" t="s">
        <v>2433</v>
      </c>
      <c r="N126" s="237" t="s">
        <v>3428</v>
      </c>
      <c r="O126" s="237" t="s">
        <v>6762</v>
      </c>
      <c r="P126" s="237" t="s">
        <v>2433</v>
      </c>
      <c r="Q126" s="237" t="s">
        <v>6763</v>
      </c>
      <c r="R126" s="237" t="s">
        <v>2433</v>
      </c>
      <c r="S126" s="237" t="s">
        <v>6764</v>
      </c>
      <c r="T126" s="237" t="s">
        <v>2433</v>
      </c>
      <c r="U126" s="237" t="s">
        <v>6765</v>
      </c>
      <c r="V126" s="237" t="s">
        <v>2433</v>
      </c>
      <c r="W126" s="237" t="s">
        <v>6766</v>
      </c>
      <c r="X126" s="237" t="s">
        <v>2433</v>
      </c>
      <c r="Y126" s="237" t="s">
        <v>6767</v>
      </c>
      <c r="Z126" s="237" t="s">
        <v>2433</v>
      </c>
      <c r="AA126" s="237" t="s">
        <v>6768</v>
      </c>
      <c r="AB126" s="237" t="s">
        <v>2433</v>
      </c>
      <c r="AC126" s="237" t="s">
        <v>6769</v>
      </c>
      <c r="AD126" s="237" t="s">
        <v>2433</v>
      </c>
      <c r="AE126" s="237" t="s">
        <v>6770</v>
      </c>
      <c r="AF126" s="237" t="s">
        <v>2433</v>
      </c>
      <c r="AG126" s="237" t="s">
        <v>6771</v>
      </c>
      <c r="AH126" s="237" t="s">
        <v>2433</v>
      </c>
      <c r="AI126" s="237" t="s">
        <v>6772</v>
      </c>
      <c r="AJ126" s="237" t="s">
        <v>2433</v>
      </c>
      <c r="AK126" s="237" t="s">
        <v>6773</v>
      </c>
      <c r="AL126" s="237" t="s">
        <v>2433</v>
      </c>
      <c r="AM126" s="237" t="s">
        <v>6774</v>
      </c>
      <c r="AN126" s="237" t="s">
        <v>2433</v>
      </c>
      <c r="AO126" s="237" t="s">
        <v>6775</v>
      </c>
      <c r="AP126" s="237" t="s">
        <v>2433</v>
      </c>
      <c r="AQ126" s="237" t="s">
        <v>6776</v>
      </c>
      <c r="AR126" s="237" t="s">
        <v>2433</v>
      </c>
      <c r="AS126" s="237" t="s">
        <v>6777</v>
      </c>
      <c r="AT126" s="237" t="s">
        <v>2433</v>
      </c>
      <c r="AU126" s="237" t="s">
        <v>6778</v>
      </c>
      <c r="AV126" s="237" t="s">
        <v>2433</v>
      </c>
      <c r="AW126" s="237" t="s">
        <v>6779</v>
      </c>
      <c r="AX126" s="237" t="s">
        <v>2433</v>
      </c>
      <c r="AY126" s="237" t="s">
        <v>3446</v>
      </c>
      <c r="AZ126" s="237" t="s">
        <v>6780</v>
      </c>
      <c r="BA126" s="237" t="s">
        <v>2462</v>
      </c>
      <c r="BB126" s="237" t="s">
        <v>6781</v>
      </c>
      <c r="BC126" s="237" t="s">
        <v>2462</v>
      </c>
      <c r="BD126" s="237" t="s">
        <v>2433</v>
      </c>
      <c r="BE126" s="237" t="s">
        <v>6782</v>
      </c>
      <c r="BF126" s="237" t="s">
        <v>3450</v>
      </c>
      <c r="BG126" s="237" t="s">
        <v>6783</v>
      </c>
      <c r="BH126" s="237" t="s">
        <v>6784</v>
      </c>
      <c r="BI126" s="237" t="s">
        <v>6785</v>
      </c>
      <c r="BJ126" s="237" t="s">
        <v>2433</v>
      </c>
      <c r="BK126" s="237" t="s">
        <v>2462</v>
      </c>
      <c r="BL126" s="237" t="s">
        <v>2462</v>
      </c>
      <c r="BM126" s="237" t="s">
        <v>2462</v>
      </c>
      <c r="BN126" s="237" t="s">
        <v>6783</v>
      </c>
      <c r="BO126" s="237" t="s">
        <v>6785</v>
      </c>
      <c r="BP126" s="237" t="s">
        <v>6786</v>
      </c>
      <c r="BQ126" s="237" t="s">
        <v>6787</v>
      </c>
      <c r="BR126" s="237" t="s">
        <v>6788</v>
      </c>
      <c r="BS126" s="237" t="s">
        <v>2433</v>
      </c>
      <c r="BT126" s="237" t="s">
        <v>2433</v>
      </c>
      <c r="BU126" s="237" t="s">
        <v>2433</v>
      </c>
      <c r="BV126" s="237" t="s">
        <v>2433</v>
      </c>
      <c r="BW126" s="237" t="s">
        <v>6788</v>
      </c>
      <c r="BX126" s="237" t="s">
        <v>2462</v>
      </c>
      <c r="BY126" s="237" t="s">
        <v>2433</v>
      </c>
      <c r="BZ126" s="237" t="s">
        <v>2462</v>
      </c>
      <c r="CA126" s="237" t="s">
        <v>2433</v>
      </c>
      <c r="CB126" s="237" t="s">
        <v>2462</v>
      </c>
      <c r="CC126" s="237" t="s">
        <v>2462</v>
      </c>
      <c r="CD126" s="237" t="s">
        <v>2433</v>
      </c>
      <c r="CE126" s="237" t="s">
        <v>2433</v>
      </c>
      <c r="CF126" s="237" t="s">
        <v>2433</v>
      </c>
      <c r="CG126" s="237" t="s">
        <v>2433</v>
      </c>
      <c r="CH126" s="237" t="s">
        <v>2433</v>
      </c>
      <c r="CI126" s="237" t="s">
        <v>2462</v>
      </c>
      <c r="CJ126" s="237" t="s">
        <v>2433</v>
      </c>
      <c r="CK126" s="237" t="s">
        <v>2433</v>
      </c>
      <c r="CL126" s="237" t="s">
        <v>2462</v>
      </c>
      <c r="CM126" s="237" t="s">
        <v>2433</v>
      </c>
      <c r="CN126" s="237" t="s">
        <v>2433</v>
      </c>
      <c r="CO126" s="237" t="s">
        <v>2433</v>
      </c>
      <c r="CP126" s="237" t="s">
        <v>2433</v>
      </c>
      <c r="CQ126" s="237" t="s">
        <v>2433</v>
      </c>
      <c r="CR126" s="237" t="s">
        <v>2462</v>
      </c>
      <c r="CS126" s="237" t="s">
        <v>2462</v>
      </c>
      <c r="CT126" s="237" t="s">
        <v>2433</v>
      </c>
      <c r="CU126" s="237" t="s">
        <v>2433</v>
      </c>
      <c r="CV126" s="237" t="s">
        <v>2433</v>
      </c>
      <c r="CW126" s="237" t="s">
        <v>2433</v>
      </c>
      <c r="CX126" s="237" t="s">
        <v>2462</v>
      </c>
      <c r="CY126" s="237" t="s">
        <v>2433</v>
      </c>
      <c r="CZ126" s="237" t="s">
        <v>2433</v>
      </c>
      <c r="DA126" s="237" t="s">
        <v>2470</v>
      </c>
      <c r="DB126" s="238">
        <v>43129.611458333333</v>
      </c>
      <c r="DC126" s="237" t="s">
        <v>2470</v>
      </c>
      <c r="DD126" s="238">
        <v>43129.611458333333</v>
      </c>
    </row>
    <row r="127" spans="1:108" ht="30" hidden="1" x14ac:dyDescent="0.25">
      <c r="A127" s="236">
        <v>134</v>
      </c>
      <c r="B127" s="237" t="s">
        <v>5989</v>
      </c>
      <c r="C127" s="236">
        <v>87</v>
      </c>
      <c r="D127" s="236" t="b">
        <v>1</v>
      </c>
      <c r="E127" s="237" t="s">
        <v>2433</v>
      </c>
      <c r="F127" s="237" t="s">
        <v>2471</v>
      </c>
      <c r="G127" s="237" t="s">
        <v>2673</v>
      </c>
      <c r="H127" s="237" t="s">
        <v>2473</v>
      </c>
      <c r="I127" s="237" t="s">
        <v>6789</v>
      </c>
      <c r="J127" s="237" t="s">
        <v>2471</v>
      </c>
      <c r="K127" s="237" t="s">
        <v>2673</v>
      </c>
      <c r="L127" s="237" t="s">
        <v>2473</v>
      </c>
      <c r="M127" s="237" t="s">
        <v>6790</v>
      </c>
      <c r="N127" s="237" t="s">
        <v>6791</v>
      </c>
      <c r="O127" s="237" t="s">
        <v>6792</v>
      </c>
      <c r="P127" s="237" t="s">
        <v>2433</v>
      </c>
      <c r="Q127" s="237" t="s">
        <v>6793</v>
      </c>
      <c r="R127" s="237" t="s">
        <v>2433</v>
      </c>
      <c r="S127" s="237" t="s">
        <v>6794</v>
      </c>
      <c r="T127" s="237" t="s">
        <v>2433</v>
      </c>
      <c r="U127" s="237" t="s">
        <v>2462</v>
      </c>
      <c r="V127" s="237" t="s">
        <v>2433</v>
      </c>
      <c r="W127" s="237" t="s">
        <v>6795</v>
      </c>
      <c r="X127" s="237" t="s">
        <v>2433</v>
      </c>
      <c r="Y127" s="237" t="s">
        <v>6796</v>
      </c>
      <c r="Z127" s="237" t="s">
        <v>2433</v>
      </c>
      <c r="AA127" s="237" t="s">
        <v>6797</v>
      </c>
      <c r="AB127" s="237" t="s">
        <v>2433</v>
      </c>
      <c r="AC127" s="237" t="s">
        <v>6798</v>
      </c>
      <c r="AD127" s="237" t="s">
        <v>2433</v>
      </c>
      <c r="AE127" s="237" t="s">
        <v>6799</v>
      </c>
      <c r="AF127" s="237" t="s">
        <v>2433</v>
      </c>
      <c r="AG127" s="237" t="s">
        <v>6800</v>
      </c>
      <c r="AH127" s="237" t="s">
        <v>2433</v>
      </c>
      <c r="AI127" s="237" t="s">
        <v>6801</v>
      </c>
      <c r="AJ127" s="237" t="s">
        <v>2433</v>
      </c>
      <c r="AK127" s="237" t="s">
        <v>6802</v>
      </c>
      <c r="AL127" s="237" t="s">
        <v>2433</v>
      </c>
      <c r="AM127" s="237" t="s">
        <v>6803</v>
      </c>
      <c r="AN127" s="237" t="s">
        <v>2433</v>
      </c>
      <c r="AO127" s="237" t="s">
        <v>6804</v>
      </c>
      <c r="AP127" s="237" t="s">
        <v>2433</v>
      </c>
      <c r="AQ127" s="237" t="s">
        <v>6805</v>
      </c>
      <c r="AR127" s="237" t="s">
        <v>2433</v>
      </c>
      <c r="AS127" s="237" t="s">
        <v>6806</v>
      </c>
      <c r="AT127" s="237" t="s">
        <v>2433</v>
      </c>
      <c r="AU127" s="237" t="s">
        <v>6807</v>
      </c>
      <c r="AV127" s="237" t="s">
        <v>2433</v>
      </c>
      <c r="AW127" s="237" t="s">
        <v>6808</v>
      </c>
      <c r="AX127" s="237" t="s">
        <v>2433</v>
      </c>
      <c r="AY127" s="237" t="s">
        <v>2496</v>
      </c>
      <c r="AZ127" s="237" t="s">
        <v>6809</v>
      </c>
      <c r="BA127" s="237" t="s">
        <v>6810</v>
      </c>
      <c r="BB127" s="237" t="s">
        <v>6811</v>
      </c>
      <c r="BC127" s="237" t="s">
        <v>6812</v>
      </c>
      <c r="BD127" s="237" t="s">
        <v>2433</v>
      </c>
      <c r="BE127" s="237" t="s">
        <v>6813</v>
      </c>
      <c r="BF127" s="237" t="s">
        <v>2433</v>
      </c>
      <c r="BG127" s="237" t="s">
        <v>2462</v>
      </c>
      <c r="BH127" s="237" t="s">
        <v>2462</v>
      </c>
      <c r="BI127" s="237" t="s">
        <v>2462</v>
      </c>
      <c r="BJ127" s="237" t="s">
        <v>2433</v>
      </c>
      <c r="BK127" s="237" t="s">
        <v>2462</v>
      </c>
      <c r="BL127" s="237" t="s">
        <v>2462</v>
      </c>
      <c r="BM127" s="237" t="s">
        <v>2462</v>
      </c>
      <c r="BN127" s="237" t="s">
        <v>2462</v>
      </c>
      <c r="BO127" s="237" t="s">
        <v>2462</v>
      </c>
      <c r="BP127" s="237" t="s">
        <v>6814</v>
      </c>
      <c r="BQ127" s="237" t="s">
        <v>6815</v>
      </c>
      <c r="BR127" s="237" t="s">
        <v>6816</v>
      </c>
      <c r="BS127" s="237" t="s">
        <v>6817</v>
      </c>
      <c r="BT127" s="237" t="s">
        <v>2433</v>
      </c>
      <c r="BU127" s="237" t="s">
        <v>6818</v>
      </c>
      <c r="BV127" s="237" t="s">
        <v>2433</v>
      </c>
      <c r="BW127" s="237" t="s">
        <v>6819</v>
      </c>
      <c r="BX127" s="237" t="s">
        <v>2507</v>
      </c>
      <c r="BY127" s="237" t="s">
        <v>6820</v>
      </c>
      <c r="BZ127" s="237" t="s">
        <v>2462</v>
      </c>
      <c r="CA127" s="237" t="s">
        <v>2433</v>
      </c>
      <c r="CB127" s="237" t="s">
        <v>6820</v>
      </c>
      <c r="CC127" s="237" t="s">
        <v>2467</v>
      </c>
      <c r="CD127" s="237" t="s">
        <v>6821</v>
      </c>
      <c r="CE127" s="237" t="s">
        <v>2433</v>
      </c>
      <c r="CF127" s="237" t="s">
        <v>2433</v>
      </c>
      <c r="CG127" s="237" t="s">
        <v>6821</v>
      </c>
      <c r="CH127" s="237" t="s">
        <v>6822</v>
      </c>
      <c r="CI127" s="237" t="s">
        <v>6821</v>
      </c>
      <c r="CJ127" s="237" t="s">
        <v>2433</v>
      </c>
      <c r="CK127" s="237" t="s">
        <v>2433</v>
      </c>
      <c r="CL127" s="237" t="s">
        <v>2462</v>
      </c>
      <c r="CM127" s="237" t="s">
        <v>2433</v>
      </c>
      <c r="CN127" s="237" t="s">
        <v>2433</v>
      </c>
      <c r="CO127" s="237" t="s">
        <v>2433</v>
      </c>
      <c r="CP127" s="237" t="s">
        <v>2433</v>
      </c>
      <c r="CQ127" s="237" t="s">
        <v>2433</v>
      </c>
      <c r="CR127" s="237" t="s">
        <v>2462</v>
      </c>
      <c r="CS127" s="237" t="s">
        <v>2462</v>
      </c>
      <c r="CT127" s="237" t="s">
        <v>2433</v>
      </c>
      <c r="CU127" s="237" t="s">
        <v>2433</v>
      </c>
      <c r="CV127" s="237" t="s">
        <v>2433</v>
      </c>
      <c r="CW127" s="237" t="s">
        <v>2433</v>
      </c>
      <c r="CX127" s="237" t="s">
        <v>2462</v>
      </c>
      <c r="CY127" s="237" t="s">
        <v>2433</v>
      </c>
      <c r="CZ127" s="237" t="s">
        <v>6823</v>
      </c>
      <c r="DA127" s="237" t="s">
        <v>2511</v>
      </c>
      <c r="DB127" s="238">
        <v>43129.683252314811</v>
      </c>
      <c r="DC127" s="237" t="s">
        <v>2511</v>
      </c>
      <c r="DD127" s="238">
        <v>43129.684733796297</v>
      </c>
    </row>
    <row r="128" spans="1:108" ht="30" hidden="1" x14ac:dyDescent="0.25">
      <c r="A128" s="236">
        <v>135</v>
      </c>
      <c r="B128" s="237" t="s">
        <v>5989</v>
      </c>
      <c r="C128" s="236">
        <v>4</v>
      </c>
      <c r="D128" s="236" t="b">
        <v>1</v>
      </c>
      <c r="E128" s="237" t="s">
        <v>2433</v>
      </c>
      <c r="F128" s="237" t="s">
        <v>3982</v>
      </c>
      <c r="G128" s="237" t="s">
        <v>2673</v>
      </c>
      <c r="H128" s="237" t="s">
        <v>3983</v>
      </c>
      <c r="I128" s="237" t="s">
        <v>6789</v>
      </c>
      <c r="J128" s="237" t="s">
        <v>3984</v>
      </c>
      <c r="K128" s="237" t="s">
        <v>3985</v>
      </c>
      <c r="L128" s="237" t="s">
        <v>3986</v>
      </c>
      <c r="M128" s="237" t="s">
        <v>3987</v>
      </c>
      <c r="N128" s="237" t="s">
        <v>3988</v>
      </c>
      <c r="O128" s="237" t="s">
        <v>6824</v>
      </c>
      <c r="P128" s="237" t="s">
        <v>2433</v>
      </c>
      <c r="Q128" s="237" t="s">
        <v>6825</v>
      </c>
      <c r="R128" s="237" t="s">
        <v>2433</v>
      </c>
      <c r="S128" s="237" t="s">
        <v>2462</v>
      </c>
      <c r="T128" s="237" t="s">
        <v>2433</v>
      </c>
      <c r="U128" s="237" t="s">
        <v>2462</v>
      </c>
      <c r="V128" s="237" t="s">
        <v>2433</v>
      </c>
      <c r="W128" s="237" t="s">
        <v>6826</v>
      </c>
      <c r="X128" s="237" t="s">
        <v>2433</v>
      </c>
      <c r="Y128" s="237" t="s">
        <v>6827</v>
      </c>
      <c r="Z128" s="237" t="s">
        <v>2433</v>
      </c>
      <c r="AA128" s="237" t="s">
        <v>6828</v>
      </c>
      <c r="AB128" s="237" t="s">
        <v>2433</v>
      </c>
      <c r="AC128" s="237" t="s">
        <v>6829</v>
      </c>
      <c r="AD128" s="237" t="s">
        <v>2433</v>
      </c>
      <c r="AE128" s="237" t="s">
        <v>6830</v>
      </c>
      <c r="AF128" s="237" t="s">
        <v>2433</v>
      </c>
      <c r="AG128" s="237" t="s">
        <v>6831</v>
      </c>
      <c r="AH128" s="237" t="s">
        <v>2433</v>
      </c>
      <c r="AI128" s="237" t="s">
        <v>6832</v>
      </c>
      <c r="AJ128" s="237" t="s">
        <v>2433</v>
      </c>
      <c r="AK128" s="237" t="s">
        <v>6833</v>
      </c>
      <c r="AL128" s="237" t="s">
        <v>2433</v>
      </c>
      <c r="AM128" s="237" t="s">
        <v>6834</v>
      </c>
      <c r="AN128" s="237" t="s">
        <v>2433</v>
      </c>
      <c r="AO128" s="237" t="s">
        <v>6835</v>
      </c>
      <c r="AP128" s="237" t="s">
        <v>2433</v>
      </c>
      <c r="AQ128" s="237" t="s">
        <v>6836</v>
      </c>
      <c r="AR128" s="237" t="s">
        <v>2433</v>
      </c>
      <c r="AS128" s="237" t="s">
        <v>6837</v>
      </c>
      <c r="AT128" s="237" t="s">
        <v>2433</v>
      </c>
      <c r="AU128" s="237" t="s">
        <v>6838</v>
      </c>
      <c r="AV128" s="237" t="s">
        <v>2433</v>
      </c>
      <c r="AW128" s="237" t="s">
        <v>6839</v>
      </c>
      <c r="AX128" s="237" t="s">
        <v>2433</v>
      </c>
      <c r="AY128" s="237" t="s">
        <v>3965</v>
      </c>
      <c r="AZ128" s="237" t="s">
        <v>6840</v>
      </c>
      <c r="BA128" s="237" t="s">
        <v>6841</v>
      </c>
      <c r="BB128" s="237" t="s">
        <v>6842</v>
      </c>
      <c r="BC128" s="237" t="s">
        <v>6843</v>
      </c>
      <c r="BD128" s="237" t="s">
        <v>2433</v>
      </c>
      <c r="BE128" s="237" t="s">
        <v>6844</v>
      </c>
      <c r="BF128" s="237" t="s">
        <v>2433</v>
      </c>
      <c r="BG128" s="237" t="s">
        <v>2462</v>
      </c>
      <c r="BH128" s="237" t="s">
        <v>2462</v>
      </c>
      <c r="BI128" s="237" t="s">
        <v>2462</v>
      </c>
      <c r="BJ128" s="237" t="s">
        <v>2433</v>
      </c>
      <c r="BK128" s="237" t="s">
        <v>2462</v>
      </c>
      <c r="BL128" s="237" t="s">
        <v>2462</v>
      </c>
      <c r="BM128" s="237" t="s">
        <v>2462</v>
      </c>
      <c r="BN128" s="237" t="s">
        <v>2462</v>
      </c>
      <c r="BO128" s="237" t="s">
        <v>2462</v>
      </c>
      <c r="BP128" s="237" t="s">
        <v>6845</v>
      </c>
      <c r="BQ128" s="237" t="s">
        <v>6846</v>
      </c>
      <c r="BR128" s="237" t="s">
        <v>6847</v>
      </c>
      <c r="BS128" s="237" t="s">
        <v>6848</v>
      </c>
      <c r="BT128" s="237" t="s">
        <v>2433</v>
      </c>
      <c r="BU128" s="237" t="s">
        <v>2433</v>
      </c>
      <c r="BV128" s="237" t="s">
        <v>2433</v>
      </c>
      <c r="BW128" s="237" t="s">
        <v>6849</v>
      </c>
      <c r="BX128" s="237" t="s">
        <v>2462</v>
      </c>
      <c r="BY128" s="237" t="s">
        <v>2433</v>
      </c>
      <c r="BZ128" s="237" t="s">
        <v>2462</v>
      </c>
      <c r="CA128" s="237" t="s">
        <v>2433</v>
      </c>
      <c r="CB128" s="237" t="s">
        <v>2462</v>
      </c>
      <c r="CC128" s="237" t="s">
        <v>2462</v>
      </c>
      <c r="CD128" s="237" t="s">
        <v>2433</v>
      </c>
      <c r="CE128" s="237" t="s">
        <v>2433</v>
      </c>
      <c r="CF128" s="237" t="s">
        <v>2433</v>
      </c>
      <c r="CG128" s="237" t="s">
        <v>2433</v>
      </c>
      <c r="CH128" s="237" t="s">
        <v>2433</v>
      </c>
      <c r="CI128" s="237" t="s">
        <v>2462</v>
      </c>
      <c r="CJ128" s="237" t="s">
        <v>2433</v>
      </c>
      <c r="CK128" s="237" t="s">
        <v>2433</v>
      </c>
      <c r="CL128" s="237" t="s">
        <v>2462</v>
      </c>
      <c r="CM128" s="237" t="s">
        <v>2433</v>
      </c>
      <c r="CN128" s="237" t="s">
        <v>2433</v>
      </c>
      <c r="CO128" s="237" t="s">
        <v>2433</v>
      </c>
      <c r="CP128" s="237" t="s">
        <v>2433</v>
      </c>
      <c r="CQ128" s="237" t="s">
        <v>2433</v>
      </c>
      <c r="CR128" s="237" t="s">
        <v>2462</v>
      </c>
      <c r="CS128" s="237" t="s">
        <v>2462</v>
      </c>
      <c r="CT128" s="237" t="s">
        <v>2433</v>
      </c>
      <c r="CU128" s="237" t="s">
        <v>2433</v>
      </c>
      <c r="CV128" s="237" t="s">
        <v>2433</v>
      </c>
      <c r="CW128" s="237" t="s">
        <v>2433</v>
      </c>
      <c r="CX128" s="237" t="s">
        <v>2462</v>
      </c>
      <c r="CY128" s="237" t="s">
        <v>2433</v>
      </c>
      <c r="CZ128" s="237" t="s">
        <v>6850</v>
      </c>
      <c r="DA128" s="237" t="s">
        <v>2511</v>
      </c>
      <c r="DB128" s="238">
        <v>43130.345879629633</v>
      </c>
      <c r="DC128" s="237" t="s">
        <v>2511</v>
      </c>
      <c r="DD128" s="238">
        <v>43130.469386574077</v>
      </c>
    </row>
    <row r="129" spans="1:108" hidden="1" x14ac:dyDescent="0.25">
      <c r="A129" s="236">
        <v>136</v>
      </c>
      <c r="B129" s="237" t="s">
        <v>5989</v>
      </c>
      <c r="C129" s="236">
        <v>51</v>
      </c>
      <c r="D129" s="236" t="b">
        <v>1</v>
      </c>
      <c r="E129" s="237" t="s">
        <v>2850</v>
      </c>
      <c r="F129" s="237" t="s">
        <v>2433</v>
      </c>
      <c r="G129" s="237" t="s">
        <v>2433</v>
      </c>
      <c r="H129" s="237" t="s">
        <v>2433</v>
      </c>
      <c r="I129" s="237" t="s">
        <v>2433</v>
      </c>
      <c r="J129" s="237" t="s">
        <v>2433</v>
      </c>
      <c r="K129" s="237" t="s">
        <v>2433</v>
      </c>
      <c r="L129" s="237" t="s">
        <v>2433</v>
      </c>
      <c r="M129" s="237" t="s">
        <v>2433</v>
      </c>
      <c r="N129" s="237" t="s">
        <v>2433</v>
      </c>
      <c r="O129" s="237" t="s">
        <v>6851</v>
      </c>
      <c r="P129" s="237" t="s">
        <v>2433</v>
      </c>
      <c r="Q129" s="237" t="s">
        <v>6852</v>
      </c>
      <c r="R129" s="237" t="s">
        <v>2433</v>
      </c>
      <c r="S129" s="237" t="s">
        <v>2462</v>
      </c>
      <c r="T129" s="237" t="s">
        <v>2433</v>
      </c>
      <c r="U129" s="237" t="s">
        <v>2462</v>
      </c>
      <c r="V129" s="237" t="s">
        <v>2433</v>
      </c>
      <c r="W129" s="237" t="s">
        <v>6853</v>
      </c>
      <c r="X129" s="237" t="s">
        <v>2433</v>
      </c>
      <c r="Y129" s="237" t="s">
        <v>6854</v>
      </c>
      <c r="Z129" s="237" t="s">
        <v>2433</v>
      </c>
      <c r="AA129" s="237" t="s">
        <v>6855</v>
      </c>
      <c r="AB129" s="237" t="s">
        <v>2433</v>
      </c>
      <c r="AC129" s="237" t="s">
        <v>6856</v>
      </c>
      <c r="AD129" s="237" t="s">
        <v>2433</v>
      </c>
      <c r="AE129" s="237" t="s">
        <v>6857</v>
      </c>
      <c r="AF129" s="237" t="s">
        <v>2433</v>
      </c>
      <c r="AG129" s="237" t="s">
        <v>6858</v>
      </c>
      <c r="AH129" s="237" t="s">
        <v>2433</v>
      </c>
      <c r="AI129" s="237" t="s">
        <v>6859</v>
      </c>
      <c r="AJ129" s="237" t="s">
        <v>2433</v>
      </c>
      <c r="AK129" s="237" t="s">
        <v>6860</v>
      </c>
      <c r="AL129" s="237" t="s">
        <v>2433</v>
      </c>
      <c r="AM129" s="237" t="s">
        <v>6861</v>
      </c>
      <c r="AN129" s="237" t="s">
        <v>2433</v>
      </c>
      <c r="AO129" s="237" t="s">
        <v>6862</v>
      </c>
      <c r="AP129" s="237" t="s">
        <v>2433</v>
      </c>
      <c r="AQ129" s="237" t="s">
        <v>6863</v>
      </c>
      <c r="AR129" s="237" t="s">
        <v>2433</v>
      </c>
      <c r="AS129" s="237" t="s">
        <v>6864</v>
      </c>
      <c r="AT129" s="237" t="s">
        <v>2433</v>
      </c>
      <c r="AU129" s="237" t="s">
        <v>6865</v>
      </c>
      <c r="AV129" s="237" t="s">
        <v>2433</v>
      </c>
      <c r="AW129" s="237" t="s">
        <v>6866</v>
      </c>
      <c r="AX129" s="237" t="s">
        <v>2433</v>
      </c>
      <c r="AY129" s="237" t="s">
        <v>5005</v>
      </c>
      <c r="AZ129" s="237" t="s">
        <v>6867</v>
      </c>
      <c r="BA129" s="237" t="s">
        <v>6868</v>
      </c>
      <c r="BB129" s="237" t="s">
        <v>6869</v>
      </c>
      <c r="BC129" s="237" t="s">
        <v>2462</v>
      </c>
      <c r="BD129" s="237" t="s">
        <v>2433</v>
      </c>
      <c r="BE129" s="237" t="s">
        <v>6870</v>
      </c>
      <c r="BF129" s="237" t="s">
        <v>2433</v>
      </c>
      <c r="BG129" s="237" t="s">
        <v>2462</v>
      </c>
      <c r="BH129" s="237" t="s">
        <v>2462</v>
      </c>
      <c r="BI129" s="237" t="s">
        <v>2462</v>
      </c>
      <c r="BJ129" s="237" t="s">
        <v>2433</v>
      </c>
      <c r="BK129" s="237" t="s">
        <v>2462</v>
      </c>
      <c r="BL129" s="237" t="s">
        <v>2462</v>
      </c>
      <c r="BM129" s="237" t="s">
        <v>2462</v>
      </c>
      <c r="BN129" s="237" t="s">
        <v>2462</v>
      </c>
      <c r="BO129" s="237" t="s">
        <v>2462</v>
      </c>
      <c r="BP129" s="237" t="s">
        <v>6871</v>
      </c>
      <c r="BQ129" s="237" t="s">
        <v>6872</v>
      </c>
      <c r="BR129" s="237" t="s">
        <v>2433</v>
      </c>
      <c r="BS129" s="237" t="s">
        <v>2433</v>
      </c>
      <c r="BT129" s="237" t="s">
        <v>2433</v>
      </c>
      <c r="BU129" s="237" t="s">
        <v>2433</v>
      </c>
      <c r="BV129" s="237" t="s">
        <v>2433</v>
      </c>
      <c r="BW129" s="237" t="s">
        <v>2462</v>
      </c>
      <c r="BX129" s="237" t="s">
        <v>2462</v>
      </c>
      <c r="BY129" s="237" t="s">
        <v>2433</v>
      </c>
      <c r="BZ129" s="237" t="s">
        <v>2462</v>
      </c>
      <c r="CA129" s="237" t="s">
        <v>2433</v>
      </c>
      <c r="CB129" s="237" t="s">
        <v>2462</v>
      </c>
      <c r="CC129" s="237" t="s">
        <v>2462</v>
      </c>
      <c r="CD129" s="237" t="s">
        <v>2433</v>
      </c>
      <c r="CE129" s="237" t="s">
        <v>2433</v>
      </c>
      <c r="CF129" s="237" t="s">
        <v>2433</v>
      </c>
      <c r="CG129" s="237" t="s">
        <v>2433</v>
      </c>
      <c r="CH129" s="237" t="s">
        <v>2433</v>
      </c>
      <c r="CI129" s="237" t="s">
        <v>2462</v>
      </c>
      <c r="CJ129" s="237" t="s">
        <v>2433</v>
      </c>
      <c r="CK129" s="237" t="s">
        <v>2433</v>
      </c>
      <c r="CL129" s="237" t="s">
        <v>2462</v>
      </c>
      <c r="CM129" s="237" t="s">
        <v>2433</v>
      </c>
      <c r="CN129" s="237" t="s">
        <v>2433</v>
      </c>
      <c r="CO129" s="237" t="s">
        <v>2433</v>
      </c>
      <c r="CP129" s="237" t="s">
        <v>2433</v>
      </c>
      <c r="CQ129" s="237" t="s">
        <v>2433</v>
      </c>
      <c r="CR129" s="237" t="s">
        <v>2462</v>
      </c>
      <c r="CS129" s="237" t="s">
        <v>2462</v>
      </c>
      <c r="CT129" s="237" t="s">
        <v>2433</v>
      </c>
      <c r="CU129" s="237" t="s">
        <v>2433</v>
      </c>
      <c r="CV129" s="237" t="s">
        <v>2433</v>
      </c>
      <c r="CW129" s="237" t="s">
        <v>2433</v>
      </c>
      <c r="CX129" s="237" t="s">
        <v>2462</v>
      </c>
      <c r="CY129" s="237" t="s">
        <v>2433</v>
      </c>
      <c r="CZ129" s="237" t="s">
        <v>6873</v>
      </c>
      <c r="DA129" s="237" t="s">
        <v>2511</v>
      </c>
      <c r="DB129" s="238">
        <v>43130.35497685185</v>
      </c>
      <c r="DC129" s="237" t="s">
        <v>2511</v>
      </c>
      <c r="DD129" s="238">
        <v>43130.516145833331</v>
      </c>
    </row>
    <row r="130" spans="1:108" ht="60" hidden="1" x14ac:dyDescent="0.25">
      <c r="A130" s="236">
        <v>137</v>
      </c>
      <c r="B130" s="237" t="s">
        <v>5989</v>
      </c>
      <c r="C130" s="236">
        <v>88</v>
      </c>
      <c r="D130" s="236" t="b">
        <v>1</v>
      </c>
      <c r="E130" s="237" t="s">
        <v>2433</v>
      </c>
      <c r="F130" s="237" t="s">
        <v>6874</v>
      </c>
      <c r="G130" s="237" t="s">
        <v>6875</v>
      </c>
      <c r="H130" s="237" t="s">
        <v>6876</v>
      </c>
      <c r="I130" s="237" t="s">
        <v>6789</v>
      </c>
      <c r="J130" s="237" t="s">
        <v>3089</v>
      </c>
      <c r="K130" s="237" t="s">
        <v>6877</v>
      </c>
      <c r="L130" s="237" t="s">
        <v>3091</v>
      </c>
      <c r="M130" s="237" t="s">
        <v>6878</v>
      </c>
      <c r="N130" s="237" t="s">
        <v>3092</v>
      </c>
      <c r="O130" s="237" t="s">
        <v>6879</v>
      </c>
      <c r="P130" s="237" t="s">
        <v>2433</v>
      </c>
      <c r="Q130" s="237" t="s">
        <v>6880</v>
      </c>
      <c r="R130" s="237" t="s">
        <v>2433</v>
      </c>
      <c r="S130" s="237" t="s">
        <v>6881</v>
      </c>
      <c r="T130" s="237" t="s">
        <v>2433</v>
      </c>
      <c r="U130" s="237" t="s">
        <v>6882</v>
      </c>
      <c r="V130" s="237" t="s">
        <v>2433</v>
      </c>
      <c r="W130" s="237" t="s">
        <v>6883</v>
      </c>
      <c r="X130" s="237" t="s">
        <v>2433</v>
      </c>
      <c r="Y130" s="237" t="s">
        <v>6884</v>
      </c>
      <c r="Z130" s="237" t="s">
        <v>2433</v>
      </c>
      <c r="AA130" s="237" t="s">
        <v>6885</v>
      </c>
      <c r="AB130" s="237" t="s">
        <v>2433</v>
      </c>
      <c r="AC130" s="237" t="s">
        <v>6886</v>
      </c>
      <c r="AD130" s="237" t="s">
        <v>2433</v>
      </c>
      <c r="AE130" s="237" t="s">
        <v>6887</v>
      </c>
      <c r="AF130" s="237" t="s">
        <v>2433</v>
      </c>
      <c r="AG130" s="237" t="s">
        <v>6888</v>
      </c>
      <c r="AH130" s="237" t="s">
        <v>2433</v>
      </c>
      <c r="AI130" s="237" t="s">
        <v>6889</v>
      </c>
      <c r="AJ130" s="237" t="s">
        <v>2433</v>
      </c>
      <c r="AK130" s="237" t="s">
        <v>6890</v>
      </c>
      <c r="AL130" s="237" t="s">
        <v>2433</v>
      </c>
      <c r="AM130" s="237" t="s">
        <v>6891</v>
      </c>
      <c r="AN130" s="237" t="s">
        <v>2433</v>
      </c>
      <c r="AO130" s="237" t="s">
        <v>6892</v>
      </c>
      <c r="AP130" s="237" t="s">
        <v>2433</v>
      </c>
      <c r="AQ130" s="237" t="s">
        <v>6893</v>
      </c>
      <c r="AR130" s="237" t="s">
        <v>2433</v>
      </c>
      <c r="AS130" s="237" t="s">
        <v>6894</v>
      </c>
      <c r="AT130" s="237" t="s">
        <v>2433</v>
      </c>
      <c r="AU130" s="237" t="s">
        <v>6895</v>
      </c>
      <c r="AV130" s="237" t="s">
        <v>2433</v>
      </c>
      <c r="AW130" s="237" t="s">
        <v>6896</v>
      </c>
      <c r="AX130" s="237" t="s">
        <v>2433</v>
      </c>
      <c r="AY130" s="237" t="s">
        <v>3112</v>
      </c>
      <c r="AZ130" s="237" t="s">
        <v>6897</v>
      </c>
      <c r="BA130" s="237" t="s">
        <v>6898</v>
      </c>
      <c r="BB130" s="237" t="s">
        <v>6899</v>
      </c>
      <c r="BC130" s="237" t="s">
        <v>6900</v>
      </c>
      <c r="BD130" s="237" t="s">
        <v>2433</v>
      </c>
      <c r="BE130" s="237" t="s">
        <v>6901</v>
      </c>
      <c r="BF130" s="237" t="s">
        <v>2433</v>
      </c>
      <c r="BG130" s="237" t="s">
        <v>2462</v>
      </c>
      <c r="BH130" s="237" t="s">
        <v>2462</v>
      </c>
      <c r="BI130" s="237" t="s">
        <v>2462</v>
      </c>
      <c r="BJ130" s="237" t="s">
        <v>2433</v>
      </c>
      <c r="BK130" s="237" t="s">
        <v>2462</v>
      </c>
      <c r="BL130" s="237" t="s">
        <v>2462</v>
      </c>
      <c r="BM130" s="237" t="s">
        <v>2462</v>
      </c>
      <c r="BN130" s="237" t="s">
        <v>2462</v>
      </c>
      <c r="BO130" s="237" t="s">
        <v>2462</v>
      </c>
      <c r="BP130" s="237" t="s">
        <v>6902</v>
      </c>
      <c r="BQ130" s="237" t="s">
        <v>6903</v>
      </c>
      <c r="BR130" s="237" t="s">
        <v>2433</v>
      </c>
      <c r="BS130" s="237" t="s">
        <v>6904</v>
      </c>
      <c r="BT130" s="237" t="s">
        <v>2433</v>
      </c>
      <c r="BU130" s="237" t="s">
        <v>6905</v>
      </c>
      <c r="BV130" s="237" t="s">
        <v>2433</v>
      </c>
      <c r="BW130" s="237" t="s">
        <v>6906</v>
      </c>
      <c r="BX130" s="237" t="s">
        <v>2507</v>
      </c>
      <c r="BY130" s="237" t="s">
        <v>6907</v>
      </c>
      <c r="BZ130" s="237" t="s">
        <v>2702</v>
      </c>
      <c r="CA130" s="237" t="s">
        <v>6908</v>
      </c>
      <c r="CB130" s="237" t="s">
        <v>6909</v>
      </c>
      <c r="CC130" s="237" t="s">
        <v>2705</v>
      </c>
      <c r="CD130" s="237" t="s">
        <v>6910</v>
      </c>
      <c r="CE130" s="237" t="s">
        <v>6911</v>
      </c>
      <c r="CF130" s="237" t="s">
        <v>2462</v>
      </c>
      <c r="CG130" s="237" t="s">
        <v>6912</v>
      </c>
      <c r="CH130" s="237" t="s">
        <v>6913</v>
      </c>
      <c r="CI130" s="237" t="s">
        <v>6910</v>
      </c>
      <c r="CJ130" s="237" t="s">
        <v>2433</v>
      </c>
      <c r="CK130" s="237" t="s">
        <v>2433</v>
      </c>
      <c r="CL130" s="237" t="s">
        <v>2462</v>
      </c>
      <c r="CM130" s="237" t="s">
        <v>2433</v>
      </c>
      <c r="CN130" s="237" t="s">
        <v>2433</v>
      </c>
      <c r="CO130" s="237" t="s">
        <v>2433</v>
      </c>
      <c r="CP130" s="237" t="s">
        <v>2433</v>
      </c>
      <c r="CQ130" s="237" t="s">
        <v>2433</v>
      </c>
      <c r="CR130" s="237" t="s">
        <v>2462</v>
      </c>
      <c r="CS130" s="237" t="s">
        <v>2462</v>
      </c>
      <c r="CT130" s="237" t="s">
        <v>2433</v>
      </c>
      <c r="CU130" s="237" t="s">
        <v>2433</v>
      </c>
      <c r="CV130" s="237" t="s">
        <v>2433</v>
      </c>
      <c r="CW130" s="237" t="s">
        <v>2433</v>
      </c>
      <c r="CX130" s="237" t="s">
        <v>2462</v>
      </c>
      <c r="CY130" s="237" t="s">
        <v>2433</v>
      </c>
      <c r="CZ130" s="237" t="s">
        <v>6914</v>
      </c>
      <c r="DA130" s="237" t="s">
        <v>2511</v>
      </c>
      <c r="DB130" s="238">
        <v>43130.368622685186</v>
      </c>
      <c r="DC130" s="237" t="s">
        <v>2511</v>
      </c>
      <c r="DD130" s="238">
        <v>43200.389756944445</v>
      </c>
    </row>
    <row r="131" spans="1:108" ht="60" hidden="1" x14ac:dyDescent="0.25">
      <c r="A131" s="236">
        <v>138</v>
      </c>
      <c r="B131" s="237" t="s">
        <v>5989</v>
      </c>
      <c r="C131" s="236">
        <v>3</v>
      </c>
      <c r="D131" s="236" t="b">
        <v>1</v>
      </c>
      <c r="E131" s="237" t="s">
        <v>2433</v>
      </c>
      <c r="F131" s="237" t="s">
        <v>6915</v>
      </c>
      <c r="G131" s="237" t="s">
        <v>6916</v>
      </c>
      <c r="H131" s="237" t="s">
        <v>6917</v>
      </c>
      <c r="I131" s="237" t="s">
        <v>6789</v>
      </c>
      <c r="J131" s="237" t="s">
        <v>3321</v>
      </c>
      <c r="K131" s="237" t="s">
        <v>2476</v>
      </c>
      <c r="L131" s="237" t="s">
        <v>3322</v>
      </c>
      <c r="M131" s="237" t="s">
        <v>3323</v>
      </c>
      <c r="N131" s="237" t="s">
        <v>3324</v>
      </c>
      <c r="O131" s="237" t="s">
        <v>6918</v>
      </c>
      <c r="P131" s="237" t="s">
        <v>2433</v>
      </c>
      <c r="Q131" s="237" t="s">
        <v>6919</v>
      </c>
      <c r="R131" s="237" t="s">
        <v>2433</v>
      </c>
      <c r="S131" s="237" t="s">
        <v>6920</v>
      </c>
      <c r="T131" s="237" t="s">
        <v>2433</v>
      </c>
      <c r="U131" s="237" t="s">
        <v>2462</v>
      </c>
      <c r="V131" s="237" t="s">
        <v>2433</v>
      </c>
      <c r="W131" s="237" t="s">
        <v>6921</v>
      </c>
      <c r="X131" s="237" t="s">
        <v>2433</v>
      </c>
      <c r="Y131" s="237" t="s">
        <v>6922</v>
      </c>
      <c r="Z131" s="237" t="s">
        <v>2433</v>
      </c>
      <c r="AA131" s="237" t="s">
        <v>6923</v>
      </c>
      <c r="AB131" s="237" t="s">
        <v>2433</v>
      </c>
      <c r="AC131" s="237" t="s">
        <v>6924</v>
      </c>
      <c r="AD131" s="237" t="s">
        <v>2433</v>
      </c>
      <c r="AE131" s="237" t="s">
        <v>6925</v>
      </c>
      <c r="AF131" s="237" t="s">
        <v>2433</v>
      </c>
      <c r="AG131" s="237" t="s">
        <v>6926</v>
      </c>
      <c r="AH131" s="237" t="s">
        <v>2433</v>
      </c>
      <c r="AI131" s="237" t="s">
        <v>6927</v>
      </c>
      <c r="AJ131" s="237" t="s">
        <v>2433</v>
      </c>
      <c r="AK131" s="237" t="s">
        <v>6928</v>
      </c>
      <c r="AL131" s="237" t="s">
        <v>6929</v>
      </c>
      <c r="AM131" s="237" t="s">
        <v>6930</v>
      </c>
      <c r="AN131" s="237" t="s">
        <v>2433</v>
      </c>
      <c r="AO131" s="237" t="s">
        <v>6931</v>
      </c>
      <c r="AP131" s="237" t="s">
        <v>2433</v>
      </c>
      <c r="AQ131" s="237" t="s">
        <v>6932</v>
      </c>
      <c r="AR131" s="237" t="s">
        <v>2433</v>
      </c>
      <c r="AS131" s="237" t="s">
        <v>6933</v>
      </c>
      <c r="AT131" s="237" t="s">
        <v>2433</v>
      </c>
      <c r="AU131" s="237" t="s">
        <v>6934</v>
      </c>
      <c r="AV131" s="237" t="s">
        <v>2433</v>
      </c>
      <c r="AW131" s="237" t="s">
        <v>6935</v>
      </c>
      <c r="AX131" s="237" t="s">
        <v>2433</v>
      </c>
      <c r="AY131" s="237" t="s">
        <v>3346</v>
      </c>
      <c r="AZ131" s="237" t="s">
        <v>6936</v>
      </c>
      <c r="BA131" s="237" t="s">
        <v>6937</v>
      </c>
      <c r="BB131" s="237" t="s">
        <v>6938</v>
      </c>
      <c r="BC131" s="237" t="s">
        <v>2462</v>
      </c>
      <c r="BD131" s="237" t="s">
        <v>70</v>
      </c>
      <c r="BE131" s="237" t="s">
        <v>6939</v>
      </c>
      <c r="BF131" s="237" t="s">
        <v>2433</v>
      </c>
      <c r="BG131" s="237" t="s">
        <v>2462</v>
      </c>
      <c r="BH131" s="237" t="s">
        <v>2462</v>
      </c>
      <c r="BI131" s="237" t="s">
        <v>2462</v>
      </c>
      <c r="BJ131" s="237" t="s">
        <v>2433</v>
      </c>
      <c r="BK131" s="237" t="s">
        <v>2462</v>
      </c>
      <c r="BL131" s="237" t="s">
        <v>2462</v>
      </c>
      <c r="BM131" s="237" t="s">
        <v>2462</v>
      </c>
      <c r="BN131" s="237" t="s">
        <v>2462</v>
      </c>
      <c r="BO131" s="237" t="s">
        <v>2462</v>
      </c>
      <c r="BP131" s="237" t="s">
        <v>6940</v>
      </c>
      <c r="BQ131" s="237" t="s">
        <v>6941</v>
      </c>
      <c r="BR131" s="237" t="s">
        <v>6942</v>
      </c>
      <c r="BS131" s="237" t="s">
        <v>6943</v>
      </c>
      <c r="BT131" s="237" t="s">
        <v>2433</v>
      </c>
      <c r="BU131" s="237" t="s">
        <v>2433</v>
      </c>
      <c r="BV131" s="237" t="s">
        <v>2433</v>
      </c>
      <c r="BW131" s="237" t="s">
        <v>6944</v>
      </c>
      <c r="BX131" s="237" t="s">
        <v>2507</v>
      </c>
      <c r="BY131" s="237" t="s">
        <v>6945</v>
      </c>
      <c r="BZ131" s="237" t="s">
        <v>2462</v>
      </c>
      <c r="CA131" s="237" t="s">
        <v>2433</v>
      </c>
      <c r="CB131" s="237" t="s">
        <v>6945</v>
      </c>
      <c r="CC131" s="237" t="s">
        <v>2705</v>
      </c>
      <c r="CD131" s="237" t="s">
        <v>6946</v>
      </c>
      <c r="CE131" s="237" t="s">
        <v>6947</v>
      </c>
      <c r="CF131" s="237" t="s">
        <v>6948</v>
      </c>
      <c r="CG131" s="237" t="s">
        <v>2433</v>
      </c>
      <c r="CH131" s="237" t="s">
        <v>6949</v>
      </c>
      <c r="CI131" s="237" t="s">
        <v>6946</v>
      </c>
      <c r="CJ131" s="237" t="s">
        <v>2467</v>
      </c>
      <c r="CK131" s="237" t="s">
        <v>2705</v>
      </c>
      <c r="CL131" s="237" t="s">
        <v>2462</v>
      </c>
      <c r="CM131" s="237" t="s">
        <v>2433</v>
      </c>
      <c r="CN131" s="237" t="s">
        <v>2433</v>
      </c>
      <c r="CO131" s="237" t="s">
        <v>2433</v>
      </c>
      <c r="CP131" s="237" t="s">
        <v>2433</v>
      </c>
      <c r="CQ131" s="237" t="s">
        <v>2433</v>
      </c>
      <c r="CR131" s="237" t="s">
        <v>2462</v>
      </c>
      <c r="CS131" s="237" t="s">
        <v>2462</v>
      </c>
      <c r="CT131" s="237" t="s">
        <v>2433</v>
      </c>
      <c r="CU131" s="237" t="s">
        <v>2433</v>
      </c>
      <c r="CV131" s="237" t="s">
        <v>2433</v>
      </c>
      <c r="CW131" s="237" t="s">
        <v>2433</v>
      </c>
      <c r="CX131" s="237" t="s">
        <v>2462</v>
      </c>
      <c r="CY131" s="237" t="s">
        <v>2433</v>
      </c>
      <c r="CZ131" s="237" t="s">
        <v>6950</v>
      </c>
      <c r="DA131" s="237" t="s">
        <v>2511</v>
      </c>
      <c r="DB131" s="238">
        <v>43130.414826388886</v>
      </c>
      <c r="DC131" s="237" t="s">
        <v>2511</v>
      </c>
      <c r="DD131" s="238">
        <v>43130.517928240741</v>
      </c>
    </row>
    <row r="132" spans="1:108" ht="60" hidden="1" x14ac:dyDescent="0.25">
      <c r="A132" s="236">
        <v>139</v>
      </c>
      <c r="B132" s="237" t="s">
        <v>5989</v>
      </c>
      <c r="C132" s="236">
        <v>25</v>
      </c>
      <c r="D132" s="236" t="b">
        <v>1</v>
      </c>
      <c r="E132" s="237" t="s">
        <v>2433</v>
      </c>
      <c r="F132" s="237" t="s">
        <v>5321</v>
      </c>
      <c r="G132" s="237" t="s">
        <v>2476</v>
      </c>
      <c r="H132" s="237" t="s">
        <v>5322</v>
      </c>
      <c r="I132" s="237" t="s">
        <v>6789</v>
      </c>
      <c r="J132" s="237" t="s">
        <v>5324</v>
      </c>
      <c r="K132" s="237" t="s">
        <v>5325</v>
      </c>
      <c r="L132" s="237" t="s">
        <v>5326</v>
      </c>
      <c r="M132" s="237" t="s">
        <v>5327</v>
      </c>
      <c r="N132" s="237" t="s">
        <v>6951</v>
      </c>
      <c r="O132" s="237" t="s">
        <v>6952</v>
      </c>
      <c r="P132" s="237" t="s">
        <v>2433</v>
      </c>
      <c r="Q132" s="237" t="s">
        <v>6953</v>
      </c>
      <c r="R132" s="237" t="s">
        <v>2433</v>
      </c>
      <c r="S132" s="237" t="s">
        <v>6954</v>
      </c>
      <c r="T132" s="237" t="s">
        <v>2433</v>
      </c>
      <c r="U132" s="237" t="s">
        <v>2462</v>
      </c>
      <c r="V132" s="237" t="s">
        <v>2433</v>
      </c>
      <c r="W132" s="237" t="s">
        <v>6955</v>
      </c>
      <c r="X132" s="237" t="s">
        <v>2433</v>
      </c>
      <c r="Y132" s="237" t="s">
        <v>6956</v>
      </c>
      <c r="Z132" s="237" t="s">
        <v>2433</v>
      </c>
      <c r="AA132" s="237" t="s">
        <v>6957</v>
      </c>
      <c r="AB132" s="237" t="s">
        <v>2433</v>
      </c>
      <c r="AC132" s="237" t="s">
        <v>6958</v>
      </c>
      <c r="AD132" s="237" t="s">
        <v>2433</v>
      </c>
      <c r="AE132" s="237" t="s">
        <v>6959</v>
      </c>
      <c r="AF132" s="237" t="s">
        <v>2433</v>
      </c>
      <c r="AG132" s="237" t="s">
        <v>6960</v>
      </c>
      <c r="AH132" s="237" t="s">
        <v>2433</v>
      </c>
      <c r="AI132" s="237" t="s">
        <v>6961</v>
      </c>
      <c r="AJ132" s="237" t="s">
        <v>2433</v>
      </c>
      <c r="AK132" s="237" t="s">
        <v>6962</v>
      </c>
      <c r="AL132" s="237" t="s">
        <v>2433</v>
      </c>
      <c r="AM132" s="237" t="s">
        <v>6963</v>
      </c>
      <c r="AN132" s="237" t="s">
        <v>2433</v>
      </c>
      <c r="AO132" s="237" t="s">
        <v>6964</v>
      </c>
      <c r="AP132" s="237" t="s">
        <v>2433</v>
      </c>
      <c r="AQ132" s="237" t="s">
        <v>6965</v>
      </c>
      <c r="AR132" s="237" t="s">
        <v>2433</v>
      </c>
      <c r="AS132" s="237" t="s">
        <v>6966</v>
      </c>
      <c r="AT132" s="237" t="s">
        <v>2433</v>
      </c>
      <c r="AU132" s="237" t="s">
        <v>6967</v>
      </c>
      <c r="AV132" s="237" t="s">
        <v>2433</v>
      </c>
      <c r="AW132" s="237" t="s">
        <v>6968</v>
      </c>
      <c r="AX132" s="237" t="s">
        <v>2433</v>
      </c>
      <c r="AY132" s="237" t="s">
        <v>5345</v>
      </c>
      <c r="AZ132" s="237" t="s">
        <v>6969</v>
      </c>
      <c r="BA132" s="237" t="s">
        <v>6970</v>
      </c>
      <c r="BB132" s="237" t="s">
        <v>6971</v>
      </c>
      <c r="BC132" s="237" t="s">
        <v>2462</v>
      </c>
      <c r="BD132" s="237" t="s">
        <v>70</v>
      </c>
      <c r="BE132" s="237" t="s">
        <v>6972</v>
      </c>
      <c r="BF132" s="237" t="s">
        <v>6973</v>
      </c>
      <c r="BG132" s="237" t="s">
        <v>6974</v>
      </c>
      <c r="BH132" s="237" t="s">
        <v>2880</v>
      </c>
      <c r="BI132" s="237" t="s">
        <v>6975</v>
      </c>
      <c r="BJ132" s="237" t="s">
        <v>6976</v>
      </c>
      <c r="BK132" s="237" t="s">
        <v>6977</v>
      </c>
      <c r="BL132" s="237" t="s">
        <v>5355</v>
      </c>
      <c r="BM132" s="237" t="s">
        <v>6978</v>
      </c>
      <c r="BN132" s="237" t="s">
        <v>6979</v>
      </c>
      <c r="BO132" s="237" t="s">
        <v>6980</v>
      </c>
      <c r="BP132" s="237" t="s">
        <v>6981</v>
      </c>
      <c r="BQ132" s="237" t="s">
        <v>6982</v>
      </c>
      <c r="BR132" s="237" t="s">
        <v>2433</v>
      </c>
      <c r="BS132" s="237" t="s">
        <v>6983</v>
      </c>
      <c r="BT132" s="237" t="s">
        <v>6984</v>
      </c>
      <c r="BU132" s="237" t="s">
        <v>2433</v>
      </c>
      <c r="BV132" s="237" t="s">
        <v>2433</v>
      </c>
      <c r="BW132" s="237" t="s">
        <v>6985</v>
      </c>
      <c r="BX132" s="237" t="s">
        <v>2507</v>
      </c>
      <c r="BY132" s="237" t="s">
        <v>6986</v>
      </c>
      <c r="BZ132" s="237" t="s">
        <v>2462</v>
      </c>
      <c r="CA132" s="237" t="s">
        <v>2433</v>
      </c>
      <c r="CB132" s="237" t="s">
        <v>6986</v>
      </c>
      <c r="CC132" s="237" t="s">
        <v>3779</v>
      </c>
      <c r="CD132" s="237" t="s">
        <v>6987</v>
      </c>
      <c r="CE132" s="237" t="s">
        <v>6988</v>
      </c>
      <c r="CF132" s="237" t="s">
        <v>6989</v>
      </c>
      <c r="CG132" s="237" t="s">
        <v>2433</v>
      </c>
      <c r="CH132" s="237" t="s">
        <v>6990</v>
      </c>
      <c r="CI132" s="237" t="s">
        <v>6987</v>
      </c>
      <c r="CJ132" s="237" t="s">
        <v>2433</v>
      </c>
      <c r="CK132" s="237" t="s">
        <v>2433</v>
      </c>
      <c r="CL132" s="237" t="s">
        <v>2462</v>
      </c>
      <c r="CM132" s="237" t="s">
        <v>2433</v>
      </c>
      <c r="CN132" s="237" t="s">
        <v>2433</v>
      </c>
      <c r="CO132" s="237" t="s">
        <v>2433</v>
      </c>
      <c r="CP132" s="237" t="s">
        <v>2433</v>
      </c>
      <c r="CQ132" s="237" t="s">
        <v>2433</v>
      </c>
      <c r="CR132" s="237" t="s">
        <v>2462</v>
      </c>
      <c r="CS132" s="237" t="s">
        <v>2462</v>
      </c>
      <c r="CT132" s="237" t="s">
        <v>2433</v>
      </c>
      <c r="CU132" s="237" t="s">
        <v>2433</v>
      </c>
      <c r="CV132" s="237" t="s">
        <v>2433</v>
      </c>
      <c r="CW132" s="237" t="s">
        <v>2433</v>
      </c>
      <c r="CX132" s="237" t="s">
        <v>2462</v>
      </c>
      <c r="CY132" s="237" t="s">
        <v>2433</v>
      </c>
      <c r="CZ132" s="237" t="s">
        <v>6991</v>
      </c>
      <c r="DA132" s="237" t="s">
        <v>2511</v>
      </c>
      <c r="DB132" s="238">
        <v>43130.447800925926</v>
      </c>
      <c r="DC132" s="237" t="s">
        <v>2511</v>
      </c>
      <c r="DD132" s="238">
        <v>43130.447800925926</v>
      </c>
    </row>
    <row r="133" spans="1:108" ht="75" hidden="1" x14ac:dyDescent="0.25">
      <c r="A133" s="236">
        <v>140</v>
      </c>
      <c r="B133" s="237" t="s">
        <v>5989</v>
      </c>
      <c r="C133" s="236">
        <v>2</v>
      </c>
      <c r="D133" s="236" t="b">
        <v>1</v>
      </c>
      <c r="E133" s="237" t="s">
        <v>2433</v>
      </c>
      <c r="F133" s="237" t="s">
        <v>6992</v>
      </c>
      <c r="G133" s="237" t="s">
        <v>2476</v>
      </c>
      <c r="H133" s="237" t="s">
        <v>5844</v>
      </c>
      <c r="I133" s="237" t="s">
        <v>6993</v>
      </c>
      <c r="J133" s="237" t="s">
        <v>6992</v>
      </c>
      <c r="K133" s="237" t="s">
        <v>2476</v>
      </c>
      <c r="L133" s="237" t="s">
        <v>5844</v>
      </c>
      <c r="M133" s="237" t="s">
        <v>6994</v>
      </c>
      <c r="N133" s="237" t="s">
        <v>5846</v>
      </c>
      <c r="O133" s="237" t="s">
        <v>6995</v>
      </c>
      <c r="P133" s="237" t="s">
        <v>6996</v>
      </c>
      <c r="Q133" s="237" t="s">
        <v>6997</v>
      </c>
      <c r="R133" s="237" t="s">
        <v>2433</v>
      </c>
      <c r="S133" s="237" t="s">
        <v>6998</v>
      </c>
      <c r="T133" s="237" t="s">
        <v>2433</v>
      </c>
      <c r="U133" s="237" t="s">
        <v>2462</v>
      </c>
      <c r="V133" s="237" t="s">
        <v>2433</v>
      </c>
      <c r="W133" s="237" t="s">
        <v>6999</v>
      </c>
      <c r="X133" s="237" t="s">
        <v>2433</v>
      </c>
      <c r="Y133" s="237" t="s">
        <v>7000</v>
      </c>
      <c r="Z133" s="237" t="s">
        <v>2433</v>
      </c>
      <c r="AA133" s="237" t="s">
        <v>7001</v>
      </c>
      <c r="AB133" s="237" t="s">
        <v>2433</v>
      </c>
      <c r="AC133" s="237" t="s">
        <v>7002</v>
      </c>
      <c r="AD133" s="237" t="s">
        <v>2433</v>
      </c>
      <c r="AE133" s="237" t="s">
        <v>7003</v>
      </c>
      <c r="AF133" s="237" t="s">
        <v>2433</v>
      </c>
      <c r="AG133" s="237" t="s">
        <v>7004</v>
      </c>
      <c r="AH133" s="237" t="s">
        <v>2433</v>
      </c>
      <c r="AI133" s="237" t="s">
        <v>7005</v>
      </c>
      <c r="AJ133" s="237" t="s">
        <v>2433</v>
      </c>
      <c r="AK133" s="237" t="s">
        <v>7006</v>
      </c>
      <c r="AL133" s="237" t="s">
        <v>2433</v>
      </c>
      <c r="AM133" s="237" t="s">
        <v>7007</v>
      </c>
      <c r="AN133" s="237" t="s">
        <v>2433</v>
      </c>
      <c r="AO133" s="237" t="s">
        <v>7008</v>
      </c>
      <c r="AP133" s="237" t="s">
        <v>2433</v>
      </c>
      <c r="AQ133" s="237" t="s">
        <v>7009</v>
      </c>
      <c r="AR133" s="237" t="s">
        <v>2433</v>
      </c>
      <c r="AS133" s="237" t="s">
        <v>7010</v>
      </c>
      <c r="AT133" s="237" t="s">
        <v>2433</v>
      </c>
      <c r="AU133" s="237" t="s">
        <v>7011</v>
      </c>
      <c r="AV133" s="237" t="s">
        <v>2433</v>
      </c>
      <c r="AW133" s="237" t="s">
        <v>7012</v>
      </c>
      <c r="AX133" s="237" t="s">
        <v>2433</v>
      </c>
      <c r="AY133" s="237" t="s">
        <v>3701</v>
      </c>
      <c r="AZ133" s="237" t="s">
        <v>7013</v>
      </c>
      <c r="BA133" s="237" t="s">
        <v>7014</v>
      </c>
      <c r="BB133" s="237" t="s">
        <v>7015</v>
      </c>
      <c r="BC133" s="237" t="s">
        <v>2462</v>
      </c>
      <c r="BD133" s="237" t="s">
        <v>70</v>
      </c>
      <c r="BE133" s="237" t="s">
        <v>7016</v>
      </c>
      <c r="BF133" s="237" t="s">
        <v>2433</v>
      </c>
      <c r="BG133" s="237" t="s">
        <v>2462</v>
      </c>
      <c r="BH133" s="237" t="s">
        <v>2462</v>
      </c>
      <c r="BI133" s="237" t="s">
        <v>2462</v>
      </c>
      <c r="BJ133" s="237" t="s">
        <v>2433</v>
      </c>
      <c r="BK133" s="237" t="s">
        <v>2462</v>
      </c>
      <c r="BL133" s="237" t="s">
        <v>2462</v>
      </c>
      <c r="BM133" s="237" t="s">
        <v>2462</v>
      </c>
      <c r="BN133" s="237" t="s">
        <v>2462</v>
      </c>
      <c r="BO133" s="237" t="s">
        <v>2462</v>
      </c>
      <c r="BP133" s="237" t="s">
        <v>7017</v>
      </c>
      <c r="BQ133" s="237" t="s">
        <v>7018</v>
      </c>
      <c r="BR133" s="237" t="s">
        <v>2433</v>
      </c>
      <c r="BS133" s="237" t="s">
        <v>2433</v>
      </c>
      <c r="BT133" s="237" t="s">
        <v>2433</v>
      </c>
      <c r="BU133" s="237" t="s">
        <v>2433</v>
      </c>
      <c r="BV133" s="237" t="s">
        <v>2433</v>
      </c>
      <c r="BW133" s="237" t="s">
        <v>2462</v>
      </c>
      <c r="BX133" s="237" t="s">
        <v>2507</v>
      </c>
      <c r="BY133" s="237" t="s">
        <v>7019</v>
      </c>
      <c r="BZ133" s="237" t="s">
        <v>2462</v>
      </c>
      <c r="CA133" s="237" t="s">
        <v>2433</v>
      </c>
      <c r="CB133" s="237" t="s">
        <v>7019</v>
      </c>
      <c r="CC133" s="237" t="s">
        <v>2705</v>
      </c>
      <c r="CD133" s="237" t="s">
        <v>7020</v>
      </c>
      <c r="CE133" s="237" t="s">
        <v>2433</v>
      </c>
      <c r="CF133" s="237" t="s">
        <v>2433</v>
      </c>
      <c r="CG133" s="237" t="s">
        <v>7020</v>
      </c>
      <c r="CH133" s="237" t="s">
        <v>2433</v>
      </c>
      <c r="CI133" s="237" t="s">
        <v>7020</v>
      </c>
      <c r="CJ133" s="237" t="s">
        <v>2433</v>
      </c>
      <c r="CK133" s="237" t="s">
        <v>2433</v>
      </c>
      <c r="CL133" s="237" t="s">
        <v>2462</v>
      </c>
      <c r="CM133" s="237" t="s">
        <v>2433</v>
      </c>
      <c r="CN133" s="237" t="s">
        <v>2433</v>
      </c>
      <c r="CO133" s="237" t="s">
        <v>2433</v>
      </c>
      <c r="CP133" s="237" t="s">
        <v>2433</v>
      </c>
      <c r="CQ133" s="237" t="s">
        <v>2433</v>
      </c>
      <c r="CR133" s="237" t="s">
        <v>2462</v>
      </c>
      <c r="CS133" s="237" t="s">
        <v>2462</v>
      </c>
      <c r="CT133" s="237" t="s">
        <v>2433</v>
      </c>
      <c r="CU133" s="237" t="s">
        <v>2433</v>
      </c>
      <c r="CV133" s="237" t="s">
        <v>2433</v>
      </c>
      <c r="CW133" s="237" t="s">
        <v>2433</v>
      </c>
      <c r="CX133" s="237" t="s">
        <v>2462</v>
      </c>
      <c r="CY133" s="237" t="s">
        <v>2433</v>
      </c>
      <c r="CZ133" s="237" t="s">
        <v>7021</v>
      </c>
      <c r="DA133" s="237" t="s">
        <v>2470</v>
      </c>
      <c r="DB133" s="238">
        <v>43130.455555555556</v>
      </c>
      <c r="DC133" s="237" t="s">
        <v>2511</v>
      </c>
      <c r="DD133" s="238">
        <v>43166.352187500001</v>
      </c>
    </row>
    <row r="134" spans="1:108" ht="45" hidden="1" x14ac:dyDescent="0.25">
      <c r="A134" s="236">
        <v>141</v>
      </c>
      <c r="B134" s="237" t="s">
        <v>5989</v>
      </c>
      <c r="C134" s="236">
        <v>91</v>
      </c>
      <c r="D134" s="236" t="b">
        <v>1</v>
      </c>
      <c r="E134" s="237" t="s">
        <v>2433</v>
      </c>
      <c r="F134" s="237" t="s">
        <v>4014</v>
      </c>
      <c r="G134" s="237" t="s">
        <v>4015</v>
      </c>
      <c r="H134" s="237" t="s">
        <v>4016</v>
      </c>
      <c r="I134" s="237" t="s">
        <v>6656</v>
      </c>
      <c r="J134" s="237" t="s">
        <v>7022</v>
      </c>
      <c r="K134" s="237" t="s">
        <v>7023</v>
      </c>
      <c r="L134" s="237" t="s">
        <v>4020</v>
      </c>
      <c r="M134" s="237" t="s">
        <v>4021</v>
      </c>
      <c r="N134" s="237" t="s">
        <v>4022</v>
      </c>
      <c r="O134" s="237" t="s">
        <v>7024</v>
      </c>
      <c r="P134" s="237" t="s">
        <v>2433</v>
      </c>
      <c r="Q134" s="237" t="s">
        <v>7025</v>
      </c>
      <c r="R134" s="237" t="s">
        <v>2433</v>
      </c>
      <c r="S134" s="237" t="s">
        <v>7026</v>
      </c>
      <c r="T134" s="237" t="s">
        <v>2433</v>
      </c>
      <c r="U134" s="237" t="s">
        <v>2462</v>
      </c>
      <c r="V134" s="237" t="s">
        <v>2433</v>
      </c>
      <c r="W134" s="237" t="s">
        <v>7027</v>
      </c>
      <c r="X134" s="237" t="s">
        <v>2433</v>
      </c>
      <c r="Y134" s="237" t="s">
        <v>7028</v>
      </c>
      <c r="Z134" s="237" t="s">
        <v>2433</v>
      </c>
      <c r="AA134" s="237" t="s">
        <v>7029</v>
      </c>
      <c r="AB134" s="237" t="s">
        <v>2433</v>
      </c>
      <c r="AC134" s="237" t="s">
        <v>7030</v>
      </c>
      <c r="AD134" s="237" t="s">
        <v>2433</v>
      </c>
      <c r="AE134" s="237" t="s">
        <v>7031</v>
      </c>
      <c r="AF134" s="237" t="s">
        <v>2433</v>
      </c>
      <c r="AG134" s="237" t="s">
        <v>7032</v>
      </c>
      <c r="AH134" s="237" t="s">
        <v>2433</v>
      </c>
      <c r="AI134" s="237" t="s">
        <v>7033</v>
      </c>
      <c r="AJ134" s="237" t="s">
        <v>2433</v>
      </c>
      <c r="AK134" s="237" t="s">
        <v>7034</v>
      </c>
      <c r="AL134" s="237" t="s">
        <v>2433</v>
      </c>
      <c r="AM134" s="237" t="s">
        <v>2462</v>
      </c>
      <c r="AN134" s="237" t="s">
        <v>2433</v>
      </c>
      <c r="AO134" s="237" t="s">
        <v>7035</v>
      </c>
      <c r="AP134" s="237" t="s">
        <v>2433</v>
      </c>
      <c r="AQ134" s="237" t="s">
        <v>7036</v>
      </c>
      <c r="AR134" s="237" t="s">
        <v>2433</v>
      </c>
      <c r="AS134" s="237" t="s">
        <v>7037</v>
      </c>
      <c r="AT134" s="237" t="s">
        <v>2433</v>
      </c>
      <c r="AU134" s="237" t="s">
        <v>7038</v>
      </c>
      <c r="AV134" s="237" t="s">
        <v>2433</v>
      </c>
      <c r="AW134" s="237" t="s">
        <v>7039</v>
      </c>
      <c r="AX134" s="237" t="s">
        <v>2433</v>
      </c>
      <c r="AY134" s="237" t="s">
        <v>4039</v>
      </c>
      <c r="AZ134" s="237" t="s">
        <v>7040</v>
      </c>
      <c r="BA134" s="237" t="s">
        <v>7041</v>
      </c>
      <c r="BB134" s="237" t="s">
        <v>7042</v>
      </c>
      <c r="BC134" s="237" t="s">
        <v>7043</v>
      </c>
      <c r="BD134" s="237" t="s">
        <v>2433</v>
      </c>
      <c r="BE134" s="237" t="s">
        <v>7044</v>
      </c>
      <c r="BF134" s="237" t="s">
        <v>2433</v>
      </c>
      <c r="BG134" s="237" t="s">
        <v>2462</v>
      </c>
      <c r="BH134" s="237" t="s">
        <v>2462</v>
      </c>
      <c r="BI134" s="237" t="s">
        <v>2462</v>
      </c>
      <c r="BJ134" s="237" t="s">
        <v>2433</v>
      </c>
      <c r="BK134" s="237" t="s">
        <v>2462</v>
      </c>
      <c r="BL134" s="237" t="s">
        <v>2462</v>
      </c>
      <c r="BM134" s="237" t="s">
        <v>2462</v>
      </c>
      <c r="BN134" s="237" t="s">
        <v>2462</v>
      </c>
      <c r="BO134" s="237" t="s">
        <v>2462</v>
      </c>
      <c r="BP134" s="237" t="s">
        <v>7045</v>
      </c>
      <c r="BQ134" s="237" t="s">
        <v>7046</v>
      </c>
      <c r="BR134" s="237" t="s">
        <v>7047</v>
      </c>
      <c r="BS134" s="237" t="s">
        <v>7048</v>
      </c>
      <c r="BT134" s="237" t="s">
        <v>2433</v>
      </c>
      <c r="BU134" s="237" t="s">
        <v>2433</v>
      </c>
      <c r="BV134" s="237" t="s">
        <v>2433</v>
      </c>
      <c r="BW134" s="237" t="s">
        <v>7049</v>
      </c>
      <c r="BX134" s="237" t="s">
        <v>2462</v>
      </c>
      <c r="BY134" s="237" t="s">
        <v>2433</v>
      </c>
      <c r="BZ134" s="237" t="s">
        <v>2462</v>
      </c>
      <c r="CA134" s="237" t="s">
        <v>2433</v>
      </c>
      <c r="CB134" s="237" t="s">
        <v>2462</v>
      </c>
      <c r="CC134" s="237" t="s">
        <v>3041</v>
      </c>
      <c r="CD134" s="237" t="s">
        <v>7050</v>
      </c>
      <c r="CE134" s="237" t="s">
        <v>7051</v>
      </c>
      <c r="CF134" s="237" t="s">
        <v>7052</v>
      </c>
      <c r="CG134" s="237" t="s">
        <v>7053</v>
      </c>
      <c r="CH134" s="237" t="s">
        <v>2433</v>
      </c>
      <c r="CI134" s="237" t="s">
        <v>7050</v>
      </c>
      <c r="CJ134" s="237" t="s">
        <v>2433</v>
      </c>
      <c r="CK134" s="237" t="s">
        <v>2433</v>
      </c>
      <c r="CL134" s="237" t="s">
        <v>2462</v>
      </c>
      <c r="CM134" s="237" t="s">
        <v>2433</v>
      </c>
      <c r="CN134" s="237" t="s">
        <v>2433</v>
      </c>
      <c r="CO134" s="237" t="s">
        <v>2433</v>
      </c>
      <c r="CP134" s="237" t="s">
        <v>2433</v>
      </c>
      <c r="CQ134" s="237" t="s">
        <v>2433</v>
      </c>
      <c r="CR134" s="237" t="s">
        <v>2462</v>
      </c>
      <c r="CS134" s="237" t="s">
        <v>2462</v>
      </c>
      <c r="CT134" s="237" t="s">
        <v>2433</v>
      </c>
      <c r="CU134" s="237" t="s">
        <v>2433</v>
      </c>
      <c r="CV134" s="237" t="s">
        <v>2433</v>
      </c>
      <c r="CW134" s="237" t="s">
        <v>2433</v>
      </c>
      <c r="CX134" s="237" t="s">
        <v>2462</v>
      </c>
      <c r="CY134" s="237" t="s">
        <v>2433</v>
      </c>
      <c r="CZ134" s="237" t="s">
        <v>7054</v>
      </c>
      <c r="DA134" s="237" t="s">
        <v>2511</v>
      </c>
      <c r="DB134" s="238">
        <v>43130.465196759258</v>
      </c>
      <c r="DC134" s="237" t="s">
        <v>2511</v>
      </c>
      <c r="DD134" s="238">
        <v>43200.392071759263</v>
      </c>
    </row>
    <row r="135" spans="1:108" ht="30" hidden="1" x14ac:dyDescent="0.25">
      <c r="A135" s="236">
        <v>142</v>
      </c>
      <c r="B135" s="237" t="s">
        <v>5989</v>
      </c>
      <c r="C135" s="236">
        <v>13</v>
      </c>
      <c r="D135" s="236" t="b">
        <v>1</v>
      </c>
      <c r="E135" s="237" t="s">
        <v>2433</v>
      </c>
      <c r="F135" s="237" t="s">
        <v>3226</v>
      </c>
      <c r="G135" s="237" t="s">
        <v>2476</v>
      </c>
      <c r="H135" s="237" t="s">
        <v>3227</v>
      </c>
      <c r="I135" s="237" t="s">
        <v>5990</v>
      </c>
      <c r="J135" s="237" t="s">
        <v>3228</v>
      </c>
      <c r="K135" s="237" t="s">
        <v>3229</v>
      </c>
      <c r="L135" s="237" t="s">
        <v>3227</v>
      </c>
      <c r="M135" s="237" t="s">
        <v>3230</v>
      </c>
      <c r="N135" s="237" t="s">
        <v>3231</v>
      </c>
      <c r="O135" s="237" t="s">
        <v>7055</v>
      </c>
      <c r="P135" s="237" t="s">
        <v>2433</v>
      </c>
      <c r="Q135" s="237" t="s">
        <v>7056</v>
      </c>
      <c r="R135" s="237" t="s">
        <v>2433</v>
      </c>
      <c r="S135" s="237" t="s">
        <v>7057</v>
      </c>
      <c r="T135" s="237" t="s">
        <v>2433</v>
      </c>
      <c r="U135" s="237" t="s">
        <v>2462</v>
      </c>
      <c r="V135" s="237" t="s">
        <v>2433</v>
      </c>
      <c r="W135" s="237" t="s">
        <v>7058</v>
      </c>
      <c r="X135" s="237" t="s">
        <v>2433</v>
      </c>
      <c r="Y135" s="237" t="s">
        <v>7059</v>
      </c>
      <c r="Z135" s="237" t="s">
        <v>2433</v>
      </c>
      <c r="AA135" s="237" t="s">
        <v>7060</v>
      </c>
      <c r="AB135" s="237" t="s">
        <v>2433</v>
      </c>
      <c r="AC135" s="237" t="s">
        <v>7061</v>
      </c>
      <c r="AD135" s="237" t="s">
        <v>2433</v>
      </c>
      <c r="AE135" s="237" t="s">
        <v>7062</v>
      </c>
      <c r="AF135" s="237" t="s">
        <v>2433</v>
      </c>
      <c r="AG135" s="237" t="s">
        <v>7063</v>
      </c>
      <c r="AH135" s="237" t="s">
        <v>2433</v>
      </c>
      <c r="AI135" s="237" t="s">
        <v>7064</v>
      </c>
      <c r="AJ135" s="237" t="s">
        <v>2433</v>
      </c>
      <c r="AK135" s="237" t="s">
        <v>7065</v>
      </c>
      <c r="AL135" s="237" t="s">
        <v>2433</v>
      </c>
      <c r="AM135" s="237" t="s">
        <v>7066</v>
      </c>
      <c r="AN135" s="237" t="s">
        <v>2433</v>
      </c>
      <c r="AO135" s="237" t="s">
        <v>7067</v>
      </c>
      <c r="AP135" s="237" t="s">
        <v>2433</v>
      </c>
      <c r="AQ135" s="237" t="s">
        <v>7068</v>
      </c>
      <c r="AR135" s="237" t="s">
        <v>2433</v>
      </c>
      <c r="AS135" s="237" t="s">
        <v>7069</v>
      </c>
      <c r="AT135" s="237" t="s">
        <v>2433</v>
      </c>
      <c r="AU135" s="237" t="s">
        <v>7070</v>
      </c>
      <c r="AV135" s="237" t="s">
        <v>2433</v>
      </c>
      <c r="AW135" s="237" t="s">
        <v>7071</v>
      </c>
      <c r="AX135" s="237" t="s">
        <v>2433</v>
      </c>
      <c r="AY135" s="237" t="s">
        <v>3249</v>
      </c>
      <c r="AZ135" s="237" t="s">
        <v>7072</v>
      </c>
      <c r="BA135" s="237" t="s">
        <v>2462</v>
      </c>
      <c r="BB135" s="237" t="s">
        <v>2462</v>
      </c>
      <c r="BC135" s="237" t="s">
        <v>2462</v>
      </c>
      <c r="BD135" s="237" t="s">
        <v>70</v>
      </c>
      <c r="BE135" s="237" t="s">
        <v>7072</v>
      </c>
      <c r="BF135" s="237" t="s">
        <v>2433</v>
      </c>
      <c r="BG135" s="237" t="s">
        <v>2462</v>
      </c>
      <c r="BH135" s="237" t="s">
        <v>2462</v>
      </c>
      <c r="BI135" s="237" t="s">
        <v>2462</v>
      </c>
      <c r="BJ135" s="237" t="s">
        <v>2433</v>
      </c>
      <c r="BK135" s="237" t="s">
        <v>2462</v>
      </c>
      <c r="BL135" s="237" t="s">
        <v>2462</v>
      </c>
      <c r="BM135" s="237" t="s">
        <v>2462</v>
      </c>
      <c r="BN135" s="237" t="s">
        <v>2462</v>
      </c>
      <c r="BO135" s="237" t="s">
        <v>2462</v>
      </c>
      <c r="BP135" s="237" t="s">
        <v>7073</v>
      </c>
      <c r="BQ135" s="237" t="s">
        <v>7074</v>
      </c>
      <c r="BR135" s="237" t="s">
        <v>2433</v>
      </c>
      <c r="BS135" s="237" t="s">
        <v>2433</v>
      </c>
      <c r="BT135" s="237" t="s">
        <v>2433</v>
      </c>
      <c r="BU135" s="237" t="s">
        <v>2433</v>
      </c>
      <c r="BV135" s="237" t="s">
        <v>2433</v>
      </c>
      <c r="BW135" s="237" t="s">
        <v>2462</v>
      </c>
      <c r="BX135" s="237" t="s">
        <v>2462</v>
      </c>
      <c r="BY135" s="237" t="s">
        <v>2433</v>
      </c>
      <c r="BZ135" s="237" t="s">
        <v>2462</v>
      </c>
      <c r="CA135" s="237" t="s">
        <v>2433</v>
      </c>
      <c r="CB135" s="237" t="s">
        <v>2462</v>
      </c>
      <c r="CC135" s="237" t="s">
        <v>3779</v>
      </c>
      <c r="CD135" s="237" t="s">
        <v>7075</v>
      </c>
      <c r="CE135" s="237" t="s">
        <v>2433</v>
      </c>
      <c r="CF135" s="237" t="s">
        <v>2433</v>
      </c>
      <c r="CG135" s="237" t="s">
        <v>7075</v>
      </c>
      <c r="CH135" s="237" t="s">
        <v>7076</v>
      </c>
      <c r="CI135" s="237" t="s">
        <v>7075</v>
      </c>
      <c r="CJ135" s="237" t="s">
        <v>2433</v>
      </c>
      <c r="CK135" s="237" t="s">
        <v>2433</v>
      </c>
      <c r="CL135" s="237" t="s">
        <v>2462</v>
      </c>
      <c r="CM135" s="237" t="s">
        <v>2433</v>
      </c>
      <c r="CN135" s="237" t="s">
        <v>2433</v>
      </c>
      <c r="CO135" s="237" t="s">
        <v>2433</v>
      </c>
      <c r="CP135" s="237" t="s">
        <v>2433</v>
      </c>
      <c r="CQ135" s="237" t="s">
        <v>2433</v>
      </c>
      <c r="CR135" s="237" t="s">
        <v>2462</v>
      </c>
      <c r="CS135" s="237" t="s">
        <v>2462</v>
      </c>
      <c r="CT135" s="237" t="s">
        <v>2433</v>
      </c>
      <c r="CU135" s="237" t="s">
        <v>2433</v>
      </c>
      <c r="CV135" s="237" t="s">
        <v>2433</v>
      </c>
      <c r="CW135" s="237" t="s">
        <v>2433</v>
      </c>
      <c r="CX135" s="237" t="s">
        <v>2462</v>
      </c>
      <c r="CY135" s="237" t="s">
        <v>2433</v>
      </c>
      <c r="CZ135" s="237" t="s">
        <v>7077</v>
      </c>
      <c r="DA135" s="237" t="s">
        <v>2511</v>
      </c>
      <c r="DB135" s="238">
        <v>43131.513819444444</v>
      </c>
      <c r="DC135" s="237" t="s">
        <v>2511</v>
      </c>
      <c r="DD135" s="238">
        <v>43131.513819444444</v>
      </c>
    </row>
    <row r="136" spans="1:108" ht="30" hidden="1" x14ac:dyDescent="0.25">
      <c r="A136" s="236">
        <v>143</v>
      </c>
      <c r="B136" s="237" t="s">
        <v>5989</v>
      </c>
      <c r="C136" s="236">
        <v>54</v>
      </c>
      <c r="D136" s="236" t="b">
        <v>1</v>
      </c>
      <c r="E136" s="237" t="s">
        <v>2433</v>
      </c>
      <c r="F136" s="237" t="s">
        <v>2895</v>
      </c>
      <c r="G136" s="237" t="s">
        <v>2896</v>
      </c>
      <c r="H136" s="237" t="s">
        <v>2898</v>
      </c>
      <c r="I136" s="237" t="s">
        <v>6223</v>
      </c>
      <c r="J136" s="237" t="s">
        <v>2895</v>
      </c>
      <c r="K136" s="237" t="s">
        <v>2896</v>
      </c>
      <c r="L136" s="237" t="s">
        <v>2898</v>
      </c>
      <c r="M136" s="237" t="s">
        <v>2899</v>
      </c>
      <c r="N136" s="237" t="s">
        <v>2900</v>
      </c>
      <c r="O136" s="237" t="s">
        <v>7078</v>
      </c>
      <c r="P136" s="237" t="s">
        <v>2433</v>
      </c>
      <c r="Q136" s="237" t="s">
        <v>7079</v>
      </c>
      <c r="R136" s="237" t="s">
        <v>2433</v>
      </c>
      <c r="S136" s="237" t="s">
        <v>7080</v>
      </c>
      <c r="T136" s="237" t="s">
        <v>2433</v>
      </c>
      <c r="U136" s="237" t="s">
        <v>7081</v>
      </c>
      <c r="V136" s="237" t="s">
        <v>2433</v>
      </c>
      <c r="W136" s="237" t="s">
        <v>7082</v>
      </c>
      <c r="X136" s="237" t="s">
        <v>2433</v>
      </c>
      <c r="Y136" s="237" t="s">
        <v>7083</v>
      </c>
      <c r="Z136" s="237" t="s">
        <v>2433</v>
      </c>
      <c r="AA136" s="237" t="s">
        <v>7084</v>
      </c>
      <c r="AB136" s="237" t="s">
        <v>2433</v>
      </c>
      <c r="AC136" s="237" t="s">
        <v>7085</v>
      </c>
      <c r="AD136" s="237" t="s">
        <v>2433</v>
      </c>
      <c r="AE136" s="237" t="s">
        <v>7086</v>
      </c>
      <c r="AF136" s="237" t="s">
        <v>2433</v>
      </c>
      <c r="AG136" s="237" t="s">
        <v>7087</v>
      </c>
      <c r="AH136" s="237" t="s">
        <v>2433</v>
      </c>
      <c r="AI136" s="237" t="s">
        <v>7088</v>
      </c>
      <c r="AJ136" s="237" t="s">
        <v>2433</v>
      </c>
      <c r="AK136" s="237" t="s">
        <v>7089</v>
      </c>
      <c r="AL136" s="237" t="s">
        <v>2433</v>
      </c>
      <c r="AM136" s="237" t="s">
        <v>7090</v>
      </c>
      <c r="AN136" s="237" t="s">
        <v>2433</v>
      </c>
      <c r="AO136" s="237" t="s">
        <v>7091</v>
      </c>
      <c r="AP136" s="237" t="s">
        <v>2433</v>
      </c>
      <c r="AQ136" s="237" t="s">
        <v>7092</v>
      </c>
      <c r="AR136" s="237" t="s">
        <v>2433</v>
      </c>
      <c r="AS136" s="237" t="s">
        <v>7093</v>
      </c>
      <c r="AT136" s="237" t="s">
        <v>2433</v>
      </c>
      <c r="AU136" s="237" t="s">
        <v>7094</v>
      </c>
      <c r="AV136" s="237" t="s">
        <v>2433</v>
      </c>
      <c r="AW136" s="237" t="s">
        <v>7095</v>
      </c>
      <c r="AX136" s="237" t="s">
        <v>2433</v>
      </c>
      <c r="AY136" s="237" t="s">
        <v>2919</v>
      </c>
      <c r="AZ136" s="237" t="s">
        <v>7096</v>
      </c>
      <c r="BA136" s="237" t="s">
        <v>7097</v>
      </c>
      <c r="BB136" s="237" t="s">
        <v>7098</v>
      </c>
      <c r="BC136" s="237" t="s">
        <v>7099</v>
      </c>
      <c r="BD136" s="237" t="s">
        <v>2433</v>
      </c>
      <c r="BE136" s="237" t="s">
        <v>7100</v>
      </c>
      <c r="BF136" s="237" t="s">
        <v>2433</v>
      </c>
      <c r="BG136" s="237" t="s">
        <v>2462</v>
      </c>
      <c r="BH136" s="237" t="s">
        <v>2462</v>
      </c>
      <c r="BI136" s="237" t="s">
        <v>2462</v>
      </c>
      <c r="BJ136" s="237" t="s">
        <v>2433</v>
      </c>
      <c r="BK136" s="237" t="s">
        <v>2462</v>
      </c>
      <c r="BL136" s="237" t="s">
        <v>2462</v>
      </c>
      <c r="BM136" s="237" t="s">
        <v>2462</v>
      </c>
      <c r="BN136" s="237" t="s">
        <v>2462</v>
      </c>
      <c r="BO136" s="237" t="s">
        <v>2462</v>
      </c>
      <c r="BP136" s="237" t="s">
        <v>7101</v>
      </c>
      <c r="BQ136" s="237" t="s">
        <v>7102</v>
      </c>
      <c r="BR136" s="237" t="s">
        <v>7103</v>
      </c>
      <c r="BS136" s="237" t="s">
        <v>7104</v>
      </c>
      <c r="BT136" s="237" t="s">
        <v>2433</v>
      </c>
      <c r="BU136" s="237" t="s">
        <v>7105</v>
      </c>
      <c r="BV136" s="237" t="s">
        <v>2433</v>
      </c>
      <c r="BW136" s="237" t="s">
        <v>7106</v>
      </c>
      <c r="BX136" s="237" t="s">
        <v>2507</v>
      </c>
      <c r="BY136" s="237" t="s">
        <v>7107</v>
      </c>
      <c r="BZ136" s="237" t="s">
        <v>2462</v>
      </c>
      <c r="CA136" s="237" t="s">
        <v>2433</v>
      </c>
      <c r="CB136" s="237" t="s">
        <v>7107</v>
      </c>
      <c r="CC136" s="237" t="s">
        <v>2462</v>
      </c>
      <c r="CD136" s="237" t="s">
        <v>2433</v>
      </c>
      <c r="CE136" s="237" t="s">
        <v>2433</v>
      </c>
      <c r="CF136" s="237" t="s">
        <v>2433</v>
      </c>
      <c r="CG136" s="237" t="s">
        <v>2433</v>
      </c>
      <c r="CH136" s="237" t="s">
        <v>2433</v>
      </c>
      <c r="CI136" s="237" t="s">
        <v>2462</v>
      </c>
      <c r="CJ136" s="237" t="s">
        <v>2433</v>
      </c>
      <c r="CK136" s="237" t="s">
        <v>2433</v>
      </c>
      <c r="CL136" s="237" t="s">
        <v>2462</v>
      </c>
      <c r="CM136" s="237" t="s">
        <v>2433</v>
      </c>
      <c r="CN136" s="237" t="s">
        <v>2433</v>
      </c>
      <c r="CO136" s="237" t="s">
        <v>2433</v>
      </c>
      <c r="CP136" s="237" t="s">
        <v>2433</v>
      </c>
      <c r="CQ136" s="237" t="s">
        <v>2433</v>
      </c>
      <c r="CR136" s="237" t="s">
        <v>2462</v>
      </c>
      <c r="CS136" s="237" t="s">
        <v>2462</v>
      </c>
      <c r="CT136" s="237" t="s">
        <v>2433</v>
      </c>
      <c r="CU136" s="237" t="s">
        <v>2433</v>
      </c>
      <c r="CV136" s="237" t="s">
        <v>2433</v>
      </c>
      <c r="CW136" s="237" t="s">
        <v>2433</v>
      </c>
      <c r="CX136" s="237" t="s">
        <v>2462</v>
      </c>
      <c r="CY136" s="237" t="s">
        <v>2433</v>
      </c>
      <c r="CZ136" s="237" t="s">
        <v>7108</v>
      </c>
      <c r="DA136" s="237" t="s">
        <v>2511</v>
      </c>
      <c r="DB136" s="238">
        <v>43131.662291666667</v>
      </c>
      <c r="DC136" s="237" t="s">
        <v>2511</v>
      </c>
      <c r="DD136" s="238">
        <v>43131.667025462964</v>
      </c>
    </row>
    <row r="137" spans="1:108" ht="45" hidden="1" x14ac:dyDescent="0.25">
      <c r="A137" s="236">
        <v>144</v>
      </c>
      <c r="B137" s="237" t="s">
        <v>5989</v>
      </c>
      <c r="C137" s="236">
        <v>78</v>
      </c>
      <c r="D137" s="236" t="b">
        <v>1</v>
      </c>
      <c r="E137" s="237" t="s">
        <v>7109</v>
      </c>
      <c r="F137" s="237" t="s">
        <v>3492</v>
      </c>
      <c r="G137" s="237" t="s">
        <v>2476</v>
      </c>
      <c r="H137" s="237" t="s">
        <v>3493</v>
      </c>
      <c r="I137" s="237" t="s">
        <v>6223</v>
      </c>
      <c r="J137" s="237" t="s">
        <v>3494</v>
      </c>
      <c r="K137" s="237" t="s">
        <v>3495</v>
      </c>
      <c r="L137" s="237" t="s">
        <v>3496</v>
      </c>
      <c r="M137" s="237" t="s">
        <v>3497</v>
      </c>
      <c r="N137" s="237" t="s">
        <v>3498</v>
      </c>
      <c r="O137" s="237" t="s">
        <v>7110</v>
      </c>
      <c r="P137" s="237" t="s">
        <v>2433</v>
      </c>
      <c r="Q137" s="237" t="s">
        <v>7111</v>
      </c>
      <c r="R137" s="237" t="s">
        <v>2433</v>
      </c>
      <c r="S137" s="237" t="s">
        <v>7112</v>
      </c>
      <c r="T137" s="237" t="s">
        <v>2433</v>
      </c>
      <c r="U137" s="237" t="s">
        <v>2462</v>
      </c>
      <c r="V137" s="237" t="s">
        <v>2433</v>
      </c>
      <c r="W137" s="237" t="s">
        <v>7113</v>
      </c>
      <c r="X137" s="237" t="s">
        <v>2433</v>
      </c>
      <c r="Y137" s="237" t="s">
        <v>7114</v>
      </c>
      <c r="Z137" s="237" t="s">
        <v>2433</v>
      </c>
      <c r="AA137" s="237" t="s">
        <v>7115</v>
      </c>
      <c r="AB137" s="237" t="s">
        <v>2433</v>
      </c>
      <c r="AC137" s="237" t="s">
        <v>7116</v>
      </c>
      <c r="AD137" s="237" t="s">
        <v>2433</v>
      </c>
      <c r="AE137" s="237" t="s">
        <v>7117</v>
      </c>
      <c r="AF137" s="237" t="s">
        <v>2433</v>
      </c>
      <c r="AG137" s="237" t="s">
        <v>7118</v>
      </c>
      <c r="AH137" s="237" t="s">
        <v>2433</v>
      </c>
      <c r="AI137" s="237" t="s">
        <v>7119</v>
      </c>
      <c r="AJ137" s="237" t="s">
        <v>2433</v>
      </c>
      <c r="AK137" s="237" t="s">
        <v>7120</v>
      </c>
      <c r="AL137" s="237" t="s">
        <v>2433</v>
      </c>
      <c r="AM137" s="237" t="s">
        <v>7121</v>
      </c>
      <c r="AN137" s="237" t="s">
        <v>2433</v>
      </c>
      <c r="AO137" s="237" t="s">
        <v>7122</v>
      </c>
      <c r="AP137" s="237" t="s">
        <v>2433</v>
      </c>
      <c r="AQ137" s="237" t="s">
        <v>7123</v>
      </c>
      <c r="AR137" s="237" t="s">
        <v>2433</v>
      </c>
      <c r="AS137" s="237" t="s">
        <v>7124</v>
      </c>
      <c r="AT137" s="237" t="s">
        <v>2433</v>
      </c>
      <c r="AU137" s="237" t="s">
        <v>7125</v>
      </c>
      <c r="AV137" s="237" t="s">
        <v>2433</v>
      </c>
      <c r="AW137" s="237" t="s">
        <v>7126</v>
      </c>
      <c r="AX137" s="237" t="s">
        <v>2433</v>
      </c>
      <c r="AY137" s="237" t="s">
        <v>3516</v>
      </c>
      <c r="AZ137" s="237" t="s">
        <v>7127</v>
      </c>
      <c r="BA137" s="237" t="s">
        <v>7128</v>
      </c>
      <c r="BB137" s="237" t="s">
        <v>7129</v>
      </c>
      <c r="BC137" s="237" t="s">
        <v>2462</v>
      </c>
      <c r="BD137" s="237" t="s">
        <v>70</v>
      </c>
      <c r="BE137" s="237" t="s">
        <v>7130</v>
      </c>
      <c r="BF137" s="237" t="s">
        <v>7131</v>
      </c>
      <c r="BG137" s="237" t="s">
        <v>7132</v>
      </c>
      <c r="BH137" s="237" t="s">
        <v>2880</v>
      </c>
      <c r="BI137" s="237" t="s">
        <v>7133</v>
      </c>
      <c r="BJ137" s="237" t="s">
        <v>2433</v>
      </c>
      <c r="BK137" s="237" t="s">
        <v>2462</v>
      </c>
      <c r="BL137" s="237" t="s">
        <v>2462</v>
      </c>
      <c r="BM137" s="237" t="s">
        <v>2462</v>
      </c>
      <c r="BN137" s="237" t="s">
        <v>7132</v>
      </c>
      <c r="BO137" s="237" t="s">
        <v>7133</v>
      </c>
      <c r="BP137" s="237" t="s">
        <v>7134</v>
      </c>
      <c r="BQ137" s="237" t="s">
        <v>7135</v>
      </c>
      <c r="BR137" s="237" t="s">
        <v>7136</v>
      </c>
      <c r="BS137" s="237" t="s">
        <v>7137</v>
      </c>
      <c r="BT137" s="237" t="s">
        <v>2433</v>
      </c>
      <c r="BU137" s="237" t="s">
        <v>2433</v>
      </c>
      <c r="BV137" s="237" t="s">
        <v>2433</v>
      </c>
      <c r="BW137" s="237" t="s">
        <v>7138</v>
      </c>
      <c r="BX137" s="237" t="s">
        <v>2507</v>
      </c>
      <c r="BY137" s="237" t="s">
        <v>7139</v>
      </c>
      <c r="BZ137" s="237" t="s">
        <v>2702</v>
      </c>
      <c r="CA137" s="237" t="s">
        <v>7140</v>
      </c>
      <c r="CB137" s="237" t="s">
        <v>7141</v>
      </c>
      <c r="CC137" s="237" t="s">
        <v>2467</v>
      </c>
      <c r="CD137" s="237" t="s">
        <v>7142</v>
      </c>
      <c r="CE137" s="237" t="s">
        <v>7143</v>
      </c>
      <c r="CF137" s="237" t="s">
        <v>7144</v>
      </c>
      <c r="CG137" s="237" t="s">
        <v>2433</v>
      </c>
      <c r="CH137" s="237" t="s">
        <v>2433</v>
      </c>
      <c r="CI137" s="237" t="s">
        <v>7142</v>
      </c>
      <c r="CJ137" s="237" t="s">
        <v>2433</v>
      </c>
      <c r="CK137" s="237" t="s">
        <v>2433</v>
      </c>
      <c r="CL137" s="237" t="s">
        <v>2462</v>
      </c>
      <c r="CM137" s="237" t="s">
        <v>2433</v>
      </c>
      <c r="CN137" s="237" t="s">
        <v>2433</v>
      </c>
      <c r="CO137" s="237" t="s">
        <v>2433</v>
      </c>
      <c r="CP137" s="237" t="s">
        <v>2433</v>
      </c>
      <c r="CQ137" s="237" t="s">
        <v>2433</v>
      </c>
      <c r="CR137" s="237" t="s">
        <v>2462</v>
      </c>
      <c r="CS137" s="237" t="s">
        <v>2462</v>
      </c>
      <c r="CT137" s="237" t="s">
        <v>2433</v>
      </c>
      <c r="CU137" s="237" t="s">
        <v>2433</v>
      </c>
      <c r="CV137" s="237" t="s">
        <v>2433</v>
      </c>
      <c r="CW137" s="237" t="s">
        <v>2433</v>
      </c>
      <c r="CX137" s="237" t="s">
        <v>2462</v>
      </c>
      <c r="CY137" s="237" t="s">
        <v>2433</v>
      </c>
      <c r="CZ137" s="237" t="s">
        <v>7145</v>
      </c>
      <c r="DA137" s="237" t="s">
        <v>2511</v>
      </c>
      <c r="DB137" s="238">
        <v>43132.497002314813</v>
      </c>
      <c r="DC137" s="237" t="s">
        <v>2511</v>
      </c>
      <c r="DD137" s="238">
        <v>43132.497002314813</v>
      </c>
    </row>
    <row r="138" spans="1:108" ht="90" hidden="1" x14ac:dyDescent="0.25">
      <c r="A138" s="236">
        <v>145</v>
      </c>
      <c r="B138" s="237" t="s">
        <v>5989</v>
      </c>
      <c r="C138" s="236">
        <v>73</v>
      </c>
      <c r="D138" s="236" t="b">
        <v>1</v>
      </c>
      <c r="E138" s="237" t="s">
        <v>2433</v>
      </c>
      <c r="F138" s="237" t="s">
        <v>5437</v>
      </c>
      <c r="G138" s="237" t="s">
        <v>7146</v>
      </c>
      <c r="H138" s="237" t="s">
        <v>5438</v>
      </c>
      <c r="I138" s="237" t="s">
        <v>6789</v>
      </c>
      <c r="J138" s="237" t="s">
        <v>7147</v>
      </c>
      <c r="K138" s="237" t="s">
        <v>2433</v>
      </c>
      <c r="L138" s="237" t="s">
        <v>2433</v>
      </c>
      <c r="M138" s="237" t="s">
        <v>7148</v>
      </c>
      <c r="N138" s="237" t="s">
        <v>7149</v>
      </c>
      <c r="O138" s="237" t="s">
        <v>7150</v>
      </c>
      <c r="P138" s="237" t="s">
        <v>2433</v>
      </c>
      <c r="Q138" s="237" t="s">
        <v>7151</v>
      </c>
      <c r="R138" s="237" t="s">
        <v>2433</v>
      </c>
      <c r="S138" s="237" t="s">
        <v>2462</v>
      </c>
      <c r="T138" s="237" t="s">
        <v>2433</v>
      </c>
      <c r="U138" s="237" t="s">
        <v>2462</v>
      </c>
      <c r="V138" s="237" t="s">
        <v>2433</v>
      </c>
      <c r="W138" s="237" t="s">
        <v>7152</v>
      </c>
      <c r="X138" s="237" t="s">
        <v>2433</v>
      </c>
      <c r="Y138" s="237" t="s">
        <v>7153</v>
      </c>
      <c r="Z138" s="237" t="s">
        <v>2433</v>
      </c>
      <c r="AA138" s="237" t="s">
        <v>7154</v>
      </c>
      <c r="AB138" s="237" t="s">
        <v>2433</v>
      </c>
      <c r="AC138" s="237" t="s">
        <v>5449</v>
      </c>
      <c r="AD138" s="237" t="s">
        <v>2433</v>
      </c>
      <c r="AE138" s="237" t="s">
        <v>5450</v>
      </c>
      <c r="AF138" s="237" t="s">
        <v>2433</v>
      </c>
      <c r="AG138" s="237" t="s">
        <v>5451</v>
      </c>
      <c r="AH138" s="237" t="s">
        <v>2433</v>
      </c>
      <c r="AI138" s="237" t="s">
        <v>7155</v>
      </c>
      <c r="AJ138" s="237" t="s">
        <v>7156</v>
      </c>
      <c r="AK138" s="237" t="s">
        <v>7157</v>
      </c>
      <c r="AL138" s="237" t="s">
        <v>7158</v>
      </c>
      <c r="AM138" s="237" t="s">
        <v>2462</v>
      </c>
      <c r="AN138" s="237" t="s">
        <v>2433</v>
      </c>
      <c r="AO138" s="237" t="s">
        <v>7159</v>
      </c>
      <c r="AP138" s="237" t="s">
        <v>2433</v>
      </c>
      <c r="AQ138" s="237" t="s">
        <v>7160</v>
      </c>
      <c r="AR138" s="237" t="s">
        <v>2433</v>
      </c>
      <c r="AS138" s="237" t="s">
        <v>7161</v>
      </c>
      <c r="AT138" s="237" t="s">
        <v>2433</v>
      </c>
      <c r="AU138" s="237" t="s">
        <v>7162</v>
      </c>
      <c r="AV138" s="237" t="s">
        <v>2433</v>
      </c>
      <c r="AW138" s="237" t="s">
        <v>7163</v>
      </c>
      <c r="AX138" s="237" t="s">
        <v>2433</v>
      </c>
      <c r="AY138" s="237" t="s">
        <v>7164</v>
      </c>
      <c r="AZ138" s="237" t="s">
        <v>7165</v>
      </c>
      <c r="BA138" s="237" t="s">
        <v>7166</v>
      </c>
      <c r="BB138" s="237" t="s">
        <v>7167</v>
      </c>
      <c r="BC138" s="237" t="s">
        <v>2462</v>
      </c>
      <c r="BD138" s="237" t="s">
        <v>70</v>
      </c>
      <c r="BE138" s="237" t="s">
        <v>7168</v>
      </c>
      <c r="BF138" s="237" t="s">
        <v>2433</v>
      </c>
      <c r="BG138" s="237" t="s">
        <v>2462</v>
      </c>
      <c r="BH138" s="237" t="s">
        <v>2462</v>
      </c>
      <c r="BI138" s="237" t="s">
        <v>2462</v>
      </c>
      <c r="BJ138" s="237" t="s">
        <v>2433</v>
      </c>
      <c r="BK138" s="237" t="s">
        <v>2462</v>
      </c>
      <c r="BL138" s="237" t="s">
        <v>2462</v>
      </c>
      <c r="BM138" s="237" t="s">
        <v>2462</v>
      </c>
      <c r="BN138" s="237" t="s">
        <v>2462</v>
      </c>
      <c r="BO138" s="237" t="s">
        <v>2462</v>
      </c>
      <c r="BP138" s="237" t="s">
        <v>7169</v>
      </c>
      <c r="BQ138" s="237" t="s">
        <v>7170</v>
      </c>
      <c r="BR138" s="237" t="s">
        <v>2433</v>
      </c>
      <c r="BS138" s="237" t="s">
        <v>7171</v>
      </c>
      <c r="BT138" s="237" t="s">
        <v>5944</v>
      </c>
      <c r="BU138" s="237" t="s">
        <v>2433</v>
      </c>
      <c r="BV138" s="237" t="s">
        <v>2433</v>
      </c>
      <c r="BW138" s="237" t="s">
        <v>7172</v>
      </c>
      <c r="BX138" s="237" t="s">
        <v>2462</v>
      </c>
      <c r="BY138" s="237" t="s">
        <v>2433</v>
      </c>
      <c r="BZ138" s="237" t="s">
        <v>2462</v>
      </c>
      <c r="CA138" s="237" t="s">
        <v>2433</v>
      </c>
      <c r="CB138" s="237" t="s">
        <v>2462</v>
      </c>
      <c r="CC138" s="237" t="s">
        <v>2705</v>
      </c>
      <c r="CD138" s="237" t="s">
        <v>7173</v>
      </c>
      <c r="CE138" s="237" t="s">
        <v>7174</v>
      </c>
      <c r="CF138" s="237" t="s">
        <v>7175</v>
      </c>
      <c r="CG138" s="237" t="s">
        <v>7176</v>
      </c>
      <c r="CH138" s="237" t="s">
        <v>5472</v>
      </c>
      <c r="CI138" s="237" t="s">
        <v>7173</v>
      </c>
      <c r="CJ138" s="237" t="s">
        <v>2433</v>
      </c>
      <c r="CK138" s="237" t="s">
        <v>2433</v>
      </c>
      <c r="CL138" s="237" t="s">
        <v>3041</v>
      </c>
      <c r="CM138" s="237" t="s">
        <v>7177</v>
      </c>
      <c r="CN138" s="237" t="s">
        <v>7178</v>
      </c>
      <c r="CO138" s="237" t="s">
        <v>2433</v>
      </c>
      <c r="CP138" s="237" t="s">
        <v>7179</v>
      </c>
      <c r="CQ138" s="237" t="s">
        <v>5472</v>
      </c>
      <c r="CR138" s="237" t="s">
        <v>7177</v>
      </c>
      <c r="CS138" s="237" t="s">
        <v>2462</v>
      </c>
      <c r="CT138" s="237" t="s">
        <v>2433</v>
      </c>
      <c r="CU138" s="237" t="s">
        <v>7180</v>
      </c>
      <c r="CV138" s="237" t="s">
        <v>7181</v>
      </c>
      <c r="CW138" s="237" t="s">
        <v>7182</v>
      </c>
      <c r="CX138" s="237" t="s">
        <v>2462</v>
      </c>
      <c r="CY138" s="237" t="s">
        <v>2433</v>
      </c>
      <c r="CZ138" s="237" t="s">
        <v>7183</v>
      </c>
      <c r="DA138" s="237" t="s">
        <v>2511</v>
      </c>
      <c r="DB138" s="238">
        <v>43132.519571759258</v>
      </c>
      <c r="DC138" s="237" t="s">
        <v>2511</v>
      </c>
      <c r="DD138" s="238">
        <v>43132.519571759258</v>
      </c>
    </row>
    <row r="139" spans="1:108" ht="30" hidden="1" x14ac:dyDescent="0.25">
      <c r="A139" s="236">
        <v>146</v>
      </c>
      <c r="B139" s="237" t="s">
        <v>5989</v>
      </c>
      <c r="C139" s="236">
        <v>52</v>
      </c>
      <c r="D139" s="236" t="b">
        <v>1</v>
      </c>
      <c r="E139" s="237" t="s">
        <v>2433</v>
      </c>
      <c r="F139" s="237" t="s">
        <v>4566</v>
      </c>
      <c r="G139" s="237" t="s">
        <v>4567</v>
      </c>
      <c r="H139" s="237" t="s">
        <v>4568</v>
      </c>
      <c r="I139" s="237" t="s">
        <v>7184</v>
      </c>
      <c r="J139" s="237" t="s">
        <v>4569</v>
      </c>
      <c r="K139" s="237" t="s">
        <v>7185</v>
      </c>
      <c r="L139" s="237" t="s">
        <v>4571</v>
      </c>
      <c r="M139" s="237" t="s">
        <v>4572</v>
      </c>
      <c r="N139" s="237" t="s">
        <v>4573</v>
      </c>
      <c r="O139" s="237" t="s">
        <v>7186</v>
      </c>
      <c r="P139" s="237" t="s">
        <v>2433</v>
      </c>
      <c r="Q139" s="237" t="s">
        <v>7187</v>
      </c>
      <c r="R139" s="237" t="s">
        <v>2433</v>
      </c>
      <c r="S139" s="237" t="s">
        <v>7188</v>
      </c>
      <c r="T139" s="237" t="s">
        <v>2433</v>
      </c>
      <c r="U139" s="237" t="s">
        <v>2462</v>
      </c>
      <c r="V139" s="237" t="s">
        <v>2433</v>
      </c>
      <c r="W139" s="237" t="s">
        <v>7189</v>
      </c>
      <c r="X139" s="237" t="s">
        <v>2433</v>
      </c>
      <c r="Y139" s="237" t="s">
        <v>7190</v>
      </c>
      <c r="Z139" s="237" t="s">
        <v>2433</v>
      </c>
      <c r="AA139" s="237" t="s">
        <v>7191</v>
      </c>
      <c r="AB139" s="237" t="s">
        <v>2433</v>
      </c>
      <c r="AC139" s="237" t="s">
        <v>7192</v>
      </c>
      <c r="AD139" s="237" t="s">
        <v>2433</v>
      </c>
      <c r="AE139" s="237" t="s">
        <v>7193</v>
      </c>
      <c r="AF139" s="237" t="s">
        <v>2433</v>
      </c>
      <c r="AG139" s="237" t="s">
        <v>7194</v>
      </c>
      <c r="AH139" s="237" t="s">
        <v>2433</v>
      </c>
      <c r="AI139" s="237" t="s">
        <v>7195</v>
      </c>
      <c r="AJ139" s="237" t="s">
        <v>2433</v>
      </c>
      <c r="AK139" s="237" t="s">
        <v>7196</v>
      </c>
      <c r="AL139" s="237" t="s">
        <v>2433</v>
      </c>
      <c r="AM139" s="237" t="s">
        <v>7197</v>
      </c>
      <c r="AN139" s="237" t="s">
        <v>2433</v>
      </c>
      <c r="AO139" s="237" t="s">
        <v>7198</v>
      </c>
      <c r="AP139" s="237" t="s">
        <v>2433</v>
      </c>
      <c r="AQ139" s="237" t="s">
        <v>7199</v>
      </c>
      <c r="AR139" s="237" t="s">
        <v>2433</v>
      </c>
      <c r="AS139" s="237" t="s">
        <v>7200</v>
      </c>
      <c r="AT139" s="237" t="s">
        <v>2433</v>
      </c>
      <c r="AU139" s="237" t="s">
        <v>7201</v>
      </c>
      <c r="AV139" s="237" t="s">
        <v>2433</v>
      </c>
      <c r="AW139" s="237" t="s">
        <v>7202</v>
      </c>
      <c r="AX139" s="237" t="s">
        <v>2433</v>
      </c>
      <c r="AY139" s="237" t="s">
        <v>4591</v>
      </c>
      <c r="AZ139" s="237" t="s">
        <v>7203</v>
      </c>
      <c r="BA139" s="237" t="s">
        <v>7204</v>
      </c>
      <c r="BB139" s="237" t="s">
        <v>7205</v>
      </c>
      <c r="BC139" s="237" t="s">
        <v>7206</v>
      </c>
      <c r="BD139" s="237" t="s">
        <v>70</v>
      </c>
      <c r="BE139" s="237" t="s">
        <v>7207</v>
      </c>
      <c r="BF139" s="237" t="s">
        <v>2433</v>
      </c>
      <c r="BG139" s="237" t="s">
        <v>2462</v>
      </c>
      <c r="BH139" s="237" t="s">
        <v>2462</v>
      </c>
      <c r="BI139" s="237" t="s">
        <v>2462</v>
      </c>
      <c r="BJ139" s="237" t="s">
        <v>2433</v>
      </c>
      <c r="BK139" s="237" t="s">
        <v>2462</v>
      </c>
      <c r="BL139" s="237" t="s">
        <v>2462</v>
      </c>
      <c r="BM139" s="237" t="s">
        <v>2462</v>
      </c>
      <c r="BN139" s="237" t="s">
        <v>2462</v>
      </c>
      <c r="BO139" s="237" t="s">
        <v>2462</v>
      </c>
      <c r="BP139" s="237" t="s">
        <v>7208</v>
      </c>
      <c r="BQ139" s="237" t="s">
        <v>7209</v>
      </c>
      <c r="BR139" s="237" t="s">
        <v>7210</v>
      </c>
      <c r="BS139" s="237" t="s">
        <v>7211</v>
      </c>
      <c r="BT139" s="237" t="s">
        <v>2433</v>
      </c>
      <c r="BU139" s="237" t="s">
        <v>7212</v>
      </c>
      <c r="BV139" s="237" t="s">
        <v>2433</v>
      </c>
      <c r="BW139" s="237" t="s">
        <v>7213</v>
      </c>
      <c r="BX139" s="237" t="s">
        <v>2507</v>
      </c>
      <c r="BY139" s="237" t="s">
        <v>7214</v>
      </c>
      <c r="BZ139" s="237" t="s">
        <v>2702</v>
      </c>
      <c r="CA139" s="237" t="s">
        <v>7215</v>
      </c>
      <c r="CB139" s="237" t="s">
        <v>7216</v>
      </c>
      <c r="CC139" s="237" t="s">
        <v>2462</v>
      </c>
      <c r="CD139" s="237" t="s">
        <v>2433</v>
      </c>
      <c r="CE139" s="237" t="s">
        <v>2433</v>
      </c>
      <c r="CF139" s="237" t="s">
        <v>2433</v>
      </c>
      <c r="CG139" s="237" t="s">
        <v>2433</v>
      </c>
      <c r="CH139" s="237" t="s">
        <v>2433</v>
      </c>
      <c r="CI139" s="237" t="s">
        <v>2462</v>
      </c>
      <c r="CJ139" s="237" t="s">
        <v>2433</v>
      </c>
      <c r="CK139" s="237" t="s">
        <v>2433</v>
      </c>
      <c r="CL139" s="237" t="s">
        <v>2462</v>
      </c>
      <c r="CM139" s="237" t="s">
        <v>2433</v>
      </c>
      <c r="CN139" s="237" t="s">
        <v>2433</v>
      </c>
      <c r="CO139" s="237" t="s">
        <v>2433</v>
      </c>
      <c r="CP139" s="237" t="s">
        <v>2433</v>
      </c>
      <c r="CQ139" s="237" t="s">
        <v>2433</v>
      </c>
      <c r="CR139" s="237" t="s">
        <v>2462</v>
      </c>
      <c r="CS139" s="237" t="s">
        <v>2462</v>
      </c>
      <c r="CT139" s="237" t="s">
        <v>2433</v>
      </c>
      <c r="CU139" s="237" t="s">
        <v>2433</v>
      </c>
      <c r="CV139" s="237" t="s">
        <v>2433</v>
      </c>
      <c r="CW139" s="237" t="s">
        <v>2433</v>
      </c>
      <c r="CX139" s="237" t="s">
        <v>2462</v>
      </c>
      <c r="CY139" s="237" t="s">
        <v>2433</v>
      </c>
      <c r="CZ139" s="237" t="s">
        <v>7217</v>
      </c>
      <c r="DA139" s="237" t="s">
        <v>2511</v>
      </c>
      <c r="DB139" s="238">
        <v>43132.608634259261</v>
      </c>
      <c r="DC139" s="237" t="s">
        <v>2511</v>
      </c>
      <c r="DD139" s="238">
        <v>43132.608634259261</v>
      </c>
    </row>
    <row r="140" spans="1:108" ht="45" hidden="1" x14ac:dyDescent="0.25">
      <c r="A140" s="236">
        <v>147</v>
      </c>
      <c r="B140" s="237" t="s">
        <v>5989</v>
      </c>
      <c r="C140" s="236">
        <v>29</v>
      </c>
      <c r="D140" s="236" t="b">
        <v>1</v>
      </c>
      <c r="E140" s="237" t="s">
        <v>2433</v>
      </c>
      <c r="F140" s="237" t="s">
        <v>2711</v>
      </c>
      <c r="G140" s="237" t="s">
        <v>2673</v>
      </c>
      <c r="H140" s="237" t="s">
        <v>2712</v>
      </c>
      <c r="I140" s="237" t="s">
        <v>6656</v>
      </c>
      <c r="J140" s="237" t="s">
        <v>2713</v>
      </c>
      <c r="K140" s="237" t="s">
        <v>2476</v>
      </c>
      <c r="L140" s="237" t="s">
        <v>2714</v>
      </c>
      <c r="M140" s="237" t="s">
        <v>2715</v>
      </c>
      <c r="N140" s="237" t="s">
        <v>2716</v>
      </c>
      <c r="O140" s="237" t="s">
        <v>7218</v>
      </c>
      <c r="P140" s="237" t="s">
        <v>2433</v>
      </c>
      <c r="Q140" s="237" t="s">
        <v>7219</v>
      </c>
      <c r="R140" s="237" t="s">
        <v>2433</v>
      </c>
      <c r="S140" s="237" t="s">
        <v>2462</v>
      </c>
      <c r="T140" s="237" t="s">
        <v>2433</v>
      </c>
      <c r="U140" s="237" t="s">
        <v>2462</v>
      </c>
      <c r="V140" s="237" t="s">
        <v>2433</v>
      </c>
      <c r="W140" s="237" t="s">
        <v>7220</v>
      </c>
      <c r="X140" s="237" t="s">
        <v>2433</v>
      </c>
      <c r="Y140" s="237" t="s">
        <v>7221</v>
      </c>
      <c r="Z140" s="237" t="s">
        <v>2433</v>
      </c>
      <c r="AA140" s="237" t="s">
        <v>7222</v>
      </c>
      <c r="AB140" s="237" t="s">
        <v>2433</v>
      </c>
      <c r="AC140" s="237" t="s">
        <v>7220</v>
      </c>
      <c r="AD140" s="237" t="s">
        <v>2433</v>
      </c>
      <c r="AE140" s="237" t="s">
        <v>7223</v>
      </c>
      <c r="AF140" s="237" t="s">
        <v>2433</v>
      </c>
      <c r="AG140" s="237" t="s">
        <v>7224</v>
      </c>
      <c r="AH140" s="237" t="s">
        <v>2433</v>
      </c>
      <c r="AI140" s="237" t="s">
        <v>7225</v>
      </c>
      <c r="AJ140" s="237" t="s">
        <v>2433</v>
      </c>
      <c r="AK140" s="237" t="s">
        <v>7226</v>
      </c>
      <c r="AL140" s="237" t="s">
        <v>2433</v>
      </c>
      <c r="AM140" s="237" t="s">
        <v>7227</v>
      </c>
      <c r="AN140" s="237" t="s">
        <v>2433</v>
      </c>
      <c r="AO140" s="237" t="s">
        <v>7228</v>
      </c>
      <c r="AP140" s="237" t="s">
        <v>2433</v>
      </c>
      <c r="AQ140" s="237" t="s">
        <v>2462</v>
      </c>
      <c r="AR140" s="237" t="s">
        <v>2433</v>
      </c>
      <c r="AS140" s="237" t="s">
        <v>7228</v>
      </c>
      <c r="AT140" s="237" t="s">
        <v>2433</v>
      </c>
      <c r="AU140" s="237" t="s">
        <v>7229</v>
      </c>
      <c r="AV140" s="237" t="s">
        <v>2433</v>
      </c>
      <c r="AW140" s="237" t="s">
        <v>7230</v>
      </c>
      <c r="AX140" s="237" t="s">
        <v>2433</v>
      </c>
      <c r="AY140" s="237" t="s">
        <v>2730</v>
      </c>
      <c r="AZ140" s="237" t="s">
        <v>7231</v>
      </c>
      <c r="BA140" s="237" t="s">
        <v>7232</v>
      </c>
      <c r="BB140" s="237" t="s">
        <v>7233</v>
      </c>
      <c r="BC140" s="237" t="s">
        <v>7234</v>
      </c>
      <c r="BD140" s="237" t="s">
        <v>2433</v>
      </c>
      <c r="BE140" s="237" t="s">
        <v>7235</v>
      </c>
      <c r="BF140" s="237" t="s">
        <v>2433</v>
      </c>
      <c r="BG140" s="237" t="s">
        <v>2462</v>
      </c>
      <c r="BH140" s="237" t="s">
        <v>2462</v>
      </c>
      <c r="BI140" s="237" t="s">
        <v>2462</v>
      </c>
      <c r="BJ140" s="237" t="s">
        <v>2433</v>
      </c>
      <c r="BK140" s="237" t="s">
        <v>2462</v>
      </c>
      <c r="BL140" s="237" t="s">
        <v>2462</v>
      </c>
      <c r="BM140" s="237" t="s">
        <v>2462</v>
      </c>
      <c r="BN140" s="237" t="s">
        <v>2462</v>
      </c>
      <c r="BO140" s="237" t="s">
        <v>2462</v>
      </c>
      <c r="BP140" s="237" t="s">
        <v>7236</v>
      </c>
      <c r="BQ140" s="237" t="s">
        <v>7237</v>
      </c>
      <c r="BR140" s="237" t="s">
        <v>7238</v>
      </c>
      <c r="BS140" s="237" t="s">
        <v>7239</v>
      </c>
      <c r="BT140" s="237" t="s">
        <v>2433</v>
      </c>
      <c r="BU140" s="237" t="s">
        <v>7240</v>
      </c>
      <c r="BV140" s="237" t="s">
        <v>2433</v>
      </c>
      <c r="BW140" s="237" t="s">
        <v>7241</v>
      </c>
      <c r="BX140" s="237" t="s">
        <v>2462</v>
      </c>
      <c r="BY140" s="237" t="s">
        <v>2433</v>
      </c>
      <c r="BZ140" s="237" t="s">
        <v>2462</v>
      </c>
      <c r="CA140" s="237" t="s">
        <v>2433</v>
      </c>
      <c r="CB140" s="237" t="s">
        <v>2462</v>
      </c>
      <c r="CC140" s="237" t="s">
        <v>2705</v>
      </c>
      <c r="CD140" s="237" t="s">
        <v>7242</v>
      </c>
      <c r="CE140" s="237" t="s">
        <v>7242</v>
      </c>
      <c r="CF140" s="237" t="s">
        <v>2433</v>
      </c>
      <c r="CG140" s="237" t="s">
        <v>2433</v>
      </c>
      <c r="CH140" s="237" t="s">
        <v>2433</v>
      </c>
      <c r="CI140" s="237" t="s">
        <v>7242</v>
      </c>
      <c r="CJ140" s="237" t="s">
        <v>2433</v>
      </c>
      <c r="CK140" s="237" t="s">
        <v>2433</v>
      </c>
      <c r="CL140" s="237" t="s">
        <v>2462</v>
      </c>
      <c r="CM140" s="237" t="s">
        <v>2433</v>
      </c>
      <c r="CN140" s="237" t="s">
        <v>2433</v>
      </c>
      <c r="CO140" s="237" t="s">
        <v>2433</v>
      </c>
      <c r="CP140" s="237" t="s">
        <v>2433</v>
      </c>
      <c r="CQ140" s="237" t="s">
        <v>2433</v>
      </c>
      <c r="CR140" s="237" t="s">
        <v>2462</v>
      </c>
      <c r="CS140" s="237" t="s">
        <v>2462</v>
      </c>
      <c r="CT140" s="237" t="s">
        <v>2433</v>
      </c>
      <c r="CU140" s="237" t="s">
        <v>7243</v>
      </c>
      <c r="CV140" s="237" t="s">
        <v>2433</v>
      </c>
      <c r="CW140" s="237" t="s">
        <v>2433</v>
      </c>
      <c r="CX140" s="237" t="s">
        <v>2462</v>
      </c>
      <c r="CY140" s="237" t="s">
        <v>2433</v>
      </c>
      <c r="CZ140" s="237" t="s">
        <v>7244</v>
      </c>
      <c r="DA140" s="237" t="s">
        <v>2511</v>
      </c>
      <c r="DB140" s="238">
        <v>43132.615243055552</v>
      </c>
      <c r="DC140" s="237" t="s">
        <v>2511</v>
      </c>
      <c r="DD140" s="238">
        <v>43137.461053240739</v>
      </c>
    </row>
    <row r="141" spans="1:108" ht="30" hidden="1" x14ac:dyDescent="0.25">
      <c r="A141" s="236">
        <v>148</v>
      </c>
      <c r="B141" s="237" t="s">
        <v>5989</v>
      </c>
      <c r="C141" s="236">
        <v>98</v>
      </c>
      <c r="D141" s="236" t="b">
        <v>1</v>
      </c>
      <c r="E141" s="237" t="s">
        <v>2433</v>
      </c>
      <c r="F141" s="237" t="s">
        <v>3164</v>
      </c>
      <c r="G141" s="237" t="s">
        <v>2743</v>
      </c>
      <c r="H141" s="237" t="s">
        <v>3165</v>
      </c>
      <c r="I141" s="237" t="s">
        <v>6021</v>
      </c>
      <c r="J141" s="237" t="s">
        <v>3164</v>
      </c>
      <c r="K141" s="237" t="s">
        <v>2743</v>
      </c>
      <c r="L141" s="237" t="s">
        <v>3165</v>
      </c>
      <c r="M141" s="237" t="s">
        <v>3167</v>
      </c>
      <c r="N141" s="237" t="s">
        <v>3168</v>
      </c>
      <c r="O141" s="237" t="s">
        <v>7245</v>
      </c>
      <c r="P141" s="237" t="s">
        <v>2433</v>
      </c>
      <c r="Q141" s="237" t="s">
        <v>7246</v>
      </c>
      <c r="R141" s="237" t="s">
        <v>2433</v>
      </c>
      <c r="S141" s="237" t="s">
        <v>7247</v>
      </c>
      <c r="T141" s="237" t="s">
        <v>2433</v>
      </c>
      <c r="U141" s="237" t="s">
        <v>7248</v>
      </c>
      <c r="V141" s="237" t="s">
        <v>2433</v>
      </c>
      <c r="W141" s="237" t="s">
        <v>7249</v>
      </c>
      <c r="X141" s="237" t="s">
        <v>2433</v>
      </c>
      <c r="Y141" s="237" t="s">
        <v>7250</v>
      </c>
      <c r="Z141" s="237" t="s">
        <v>2433</v>
      </c>
      <c r="AA141" s="237" t="s">
        <v>7251</v>
      </c>
      <c r="AB141" s="237" t="s">
        <v>2433</v>
      </c>
      <c r="AC141" s="237" t="s">
        <v>7252</v>
      </c>
      <c r="AD141" s="237" t="s">
        <v>2433</v>
      </c>
      <c r="AE141" s="237" t="s">
        <v>7253</v>
      </c>
      <c r="AF141" s="237" t="s">
        <v>2433</v>
      </c>
      <c r="AG141" s="237" t="s">
        <v>7254</v>
      </c>
      <c r="AH141" s="237" t="s">
        <v>2433</v>
      </c>
      <c r="AI141" s="237" t="s">
        <v>7255</v>
      </c>
      <c r="AJ141" s="237" t="s">
        <v>2433</v>
      </c>
      <c r="AK141" s="237" t="s">
        <v>7256</v>
      </c>
      <c r="AL141" s="237" t="s">
        <v>2433</v>
      </c>
      <c r="AM141" s="237" t="s">
        <v>2462</v>
      </c>
      <c r="AN141" s="237" t="s">
        <v>2433</v>
      </c>
      <c r="AO141" s="237" t="s">
        <v>7257</v>
      </c>
      <c r="AP141" s="237" t="s">
        <v>2433</v>
      </c>
      <c r="AQ141" s="237" t="s">
        <v>7258</v>
      </c>
      <c r="AR141" s="237" t="s">
        <v>2433</v>
      </c>
      <c r="AS141" s="237" t="s">
        <v>7259</v>
      </c>
      <c r="AT141" s="237" t="s">
        <v>2433</v>
      </c>
      <c r="AU141" s="237" t="s">
        <v>7260</v>
      </c>
      <c r="AV141" s="237" t="s">
        <v>2433</v>
      </c>
      <c r="AW141" s="237" t="s">
        <v>7261</v>
      </c>
      <c r="AX141" s="237" t="s">
        <v>2433</v>
      </c>
      <c r="AY141" s="237" t="s">
        <v>3186</v>
      </c>
      <c r="AZ141" s="237" t="s">
        <v>7262</v>
      </c>
      <c r="BA141" s="237" t="s">
        <v>7263</v>
      </c>
      <c r="BB141" s="237" t="s">
        <v>7264</v>
      </c>
      <c r="BC141" s="237" t="s">
        <v>2462</v>
      </c>
      <c r="BD141" s="237" t="s">
        <v>70</v>
      </c>
      <c r="BE141" s="237" t="s">
        <v>7265</v>
      </c>
      <c r="BF141" s="237" t="s">
        <v>2433</v>
      </c>
      <c r="BG141" s="237" t="s">
        <v>2462</v>
      </c>
      <c r="BH141" s="237" t="s">
        <v>2462</v>
      </c>
      <c r="BI141" s="237" t="s">
        <v>2462</v>
      </c>
      <c r="BJ141" s="237" t="s">
        <v>2433</v>
      </c>
      <c r="BK141" s="237" t="s">
        <v>2462</v>
      </c>
      <c r="BL141" s="237" t="s">
        <v>2462</v>
      </c>
      <c r="BM141" s="237" t="s">
        <v>2462</v>
      </c>
      <c r="BN141" s="237" t="s">
        <v>2462</v>
      </c>
      <c r="BO141" s="237" t="s">
        <v>2462</v>
      </c>
      <c r="BP141" s="237" t="s">
        <v>7266</v>
      </c>
      <c r="BQ141" s="237" t="s">
        <v>7267</v>
      </c>
      <c r="BR141" s="237" t="s">
        <v>7268</v>
      </c>
      <c r="BS141" s="237" t="s">
        <v>7269</v>
      </c>
      <c r="BT141" s="237" t="s">
        <v>2433</v>
      </c>
      <c r="BU141" s="237" t="s">
        <v>2433</v>
      </c>
      <c r="BV141" s="237" t="s">
        <v>2433</v>
      </c>
      <c r="BW141" s="237" t="s">
        <v>7270</v>
      </c>
      <c r="BX141" s="237" t="s">
        <v>2462</v>
      </c>
      <c r="BY141" s="237" t="s">
        <v>2433</v>
      </c>
      <c r="BZ141" s="237" t="s">
        <v>2462</v>
      </c>
      <c r="CA141" s="237" t="s">
        <v>2433</v>
      </c>
      <c r="CB141" s="237" t="s">
        <v>2462</v>
      </c>
      <c r="CC141" s="237" t="s">
        <v>2705</v>
      </c>
      <c r="CD141" s="237" t="s">
        <v>7271</v>
      </c>
      <c r="CE141" s="237" t="s">
        <v>2433</v>
      </c>
      <c r="CF141" s="237" t="s">
        <v>2433</v>
      </c>
      <c r="CG141" s="237" t="s">
        <v>7271</v>
      </c>
      <c r="CH141" s="237" t="s">
        <v>7272</v>
      </c>
      <c r="CI141" s="237" t="s">
        <v>7271</v>
      </c>
      <c r="CJ141" s="237" t="s">
        <v>2433</v>
      </c>
      <c r="CK141" s="237" t="s">
        <v>2433</v>
      </c>
      <c r="CL141" s="237" t="s">
        <v>2462</v>
      </c>
      <c r="CM141" s="237" t="s">
        <v>2433</v>
      </c>
      <c r="CN141" s="237" t="s">
        <v>2433</v>
      </c>
      <c r="CO141" s="237" t="s">
        <v>2433</v>
      </c>
      <c r="CP141" s="237" t="s">
        <v>2433</v>
      </c>
      <c r="CQ141" s="237" t="s">
        <v>2433</v>
      </c>
      <c r="CR141" s="237" t="s">
        <v>2462</v>
      </c>
      <c r="CS141" s="237" t="s">
        <v>2462</v>
      </c>
      <c r="CT141" s="237" t="s">
        <v>2433</v>
      </c>
      <c r="CU141" s="237" t="s">
        <v>2433</v>
      </c>
      <c r="CV141" s="237" t="s">
        <v>2433</v>
      </c>
      <c r="CW141" s="237" t="s">
        <v>2433</v>
      </c>
      <c r="CX141" s="237" t="s">
        <v>2462</v>
      </c>
      <c r="CY141" s="237" t="s">
        <v>2433</v>
      </c>
      <c r="CZ141" s="237" t="s">
        <v>7273</v>
      </c>
      <c r="DA141" s="237" t="s">
        <v>2511</v>
      </c>
      <c r="DB141" s="238">
        <v>43132.62226851852</v>
      </c>
      <c r="DC141" s="237" t="s">
        <v>2511</v>
      </c>
      <c r="DD141" s="238">
        <v>43132.62226851852</v>
      </c>
    </row>
    <row r="142" spans="1:108" ht="45" hidden="1" x14ac:dyDescent="0.25">
      <c r="A142" s="236">
        <v>149</v>
      </c>
      <c r="B142" s="237" t="s">
        <v>5989</v>
      </c>
      <c r="C142" s="236">
        <v>41</v>
      </c>
      <c r="D142" s="236" t="b">
        <v>1</v>
      </c>
      <c r="E142" s="237" t="s">
        <v>2433</v>
      </c>
      <c r="F142" s="237" t="s">
        <v>7274</v>
      </c>
      <c r="G142" s="237" t="s">
        <v>3458</v>
      </c>
      <c r="H142" s="237" t="s">
        <v>7275</v>
      </c>
      <c r="I142" s="237" t="s">
        <v>6544</v>
      </c>
      <c r="J142" s="237" t="s">
        <v>7276</v>
      </c>
      <c r="K142" s="237" t="s">
        <v>7277</v>
      </c>
      <c r="L142" s="237" t="s">
        <v>7278</v>
      </c>
      <c r="M142" s="237" t="s">
        <v>7279</v>
      </c>
      <c r="N142" s="237" t="s">
        <v>7280</v>
      </c>
      <c r="O142" s="237" t="s">
        <v>7281</v>
      </c>
      <c r="P142" s="237" t="s">
        <v>2433</v>
      </c>
      <c r="Q142" s="237" t="s">
        <v>7282</v>
      </c>
      <c r="R142" s="237" t="s">
        <v>2433</v>
      </c>
      <c r="S142" s="237" t="s">
        <v>2462</v>
      </c>
      <c r="T142" s="237" t="s">
        <v>2433</v>
      </c>
      <c r="U142" s="237" t="s">
        <v>2462</v>
      </c>
      <c r="V142" s="237" t="s">
        <v>2433</v>
      </c>
      <c r="W142" s="237" t="s">
        <v>7283</v>
      </c>
      <c r="X142" s="237" t="s">
        <v>2433</v>
      </c>
      <c r="Y142" s="237" t="s">
        <v>7284</v>
      </c>
      <c r="Z142" s="237" t="s">
        <v>2433</v>
      </c>
      <c r="AA142" s="237" t="s">
        <v>7285</v>
      </c>
      <c r="AB142" s="237" t="s">
        <v>2433</v>
      </c>
      <c r="AC142" s="237" t="s">
        <v>7286</v>
      </c>
      <c r="AD142" s="237" t="s">
        <v>2433</v>
      </c>
      <c r="AE142" s="237" t="s">
        <v>7287</v>
      </c>
      <c r="AF142" s="237" t="s">
        <v>2433</v>
      </c>
      <c r="AG142" s="237" t="s">
        <v>7288</v>
      </c>
      <c r="AH142" s="237" t="s">
        <v>2433</v>
      </c>
      <c r="AI142" s="237" t="s">
        <v>7289</v>
      </c>
      <c r="AJ142" s="237" t="s">
        <v>2433</v>
      </c>
      <c r="AK142" s="237" t="s">
        <v>7290</v>
      </c>
      <c r="AL142" s="237" t="s">
        <v>2433</v>
      </c>
      <c r="AM142" s="237" t="s">
        <v>7291</v>
      </c>
      <c r="AN142" s="237" t="s">
        <v>2433</v>
      </c>
      <c r="AO142" s="237" t="s">
        <v>7292</v>
      </c>
      <c r="AP142" s="237" t="s">
        <v>2433</v>
      </c>
      <c r="AQ142" s="237" t="s">
        <v>7293</v>
      </c>
      <c r="AR142" s="237" t="s">
        <v>2433</v>
      </c>
      <c r="AS142" s="237" t="s">
        <v>7294</v>
      </c>
      <c r="AT142" s="237" t="s">
        <v>2433</v>
      </c>
      <c r="AU142" s="237" t="s">
        <v>7295</v>
      </c>
      <c r="AV142" s="237" t="s">
        <v>2433</v>
      </c>
      <c r="AW142" s="237" t="s">
        <v>7296</v>
      </c>
      <c r="AX142" s="237" t="s">
        <v>2433</v>
      </c>
      <c r="AY142" s="237" t="s">
        <v>3023</v>
      </c>
      <c r="AZ142" s="237" t="s">
        <v>7297</v>
      </c>
      <c r="BA142" s="237" t="s">
        <v>7298</v>
      </c>
      <c r="BB142" s="237" t="s">
        <v>7299</v>
      </c>
      <c r="BC142" s="237" t="s">
        <v>2462</v>
      </c>
      <c r="BD142" s="237" t="s">
        <v>70</v>
      </c>
      <c r="BE142" s="237" t="s">
        <v>7300</v>
      </c>
      <c r="BF142" s="237" t="s">
        <v>2433</v>
      </c>
      <c r="BG142" s="237" t="s">
        <v>2462</v>
      </c>
      <c r="BH142" s="237" t="s">
        <v>2462</v>
      </c>
      <c r="BI142" s="237" t="s">
        <v>2462</v>
      </c>
      <c r="BJ142" s="237" t="s">
        <v>2433</v>
      </c>
      <c r="BK142" s="237" t="s">
        <v>2462</v>
      </c>
      <c r="BL142" s="237" t="s">
        <v>2462</v>
      </c>
      <c r="BM142" s="237" t="s">
        <v>2462</v>
      </c>
      <c r="BN142" s="237" t="s">
        <v>2462</v>
      </c>
      <c r="BO142" s="237" t="s">
        <v>2462</v>
      </c>
      <c r="BP142" s="237" t="s">
        <v>7301</v>
      </c>
      <c r="BQ142" s="237" t="s">
        <v>7302</v>
      </c>
      <c r="BR142" s="237" t="s">
        <v>7303</v>
      </c>
      <c r="BS142" s="237" t="s">
        <v>7304</v>
      </c>
      <c r="BT142" s="237" t="s">
        <v>2462</v>
      </c>
      <c r="BU142" s="237" t="s">
        <v>2462</v>
      </c>
      <c r="BV142" s="237" t="s">
        <v>2433</v>
      </c>
      <c r="BW142" s="237" t="s">
        <v>7305</v>
      </c>
      <c r="BX142" s="237" t="s">
        <v>2507</v>
      </c>
      <c r="BY142" s="237" t="s">
        <v>7306</v>
      </c>
      <c r="BZ142" s="237" t="s">
        <v>2702</v>
      </c>
      <c r="CA142" s="237" t="s">
        <v>7307</v>
      </c>
      <c r="CB142" s="237" t="s">
        <v>7308</v>
      </c>
      <c r="CC142" s="237" t="s">
        <v>2705</v>
      </c>
      <c r="CD142" s="237" t="s">
        <v>7309</v>
      </c>
      <c r="CE142" s="237" t="s">
        <v>7310</v>
      </c>
      <c r="CF142" s="237" t="s">
        <v>7311</v>
      </c>
      <c r="CG142" s="237" t="s">
        <v>7312</v>
      </c>
      <c r="CH142" s="237" t="s">
        <v>7313</v>
      </c>
      <c r="CI142" s="237" t="s">
        <v>7309</v>
      </c>
      <c r="CJ142" s="237" t="s">
        <v>2433</v>
      </c>
      <c r="CK142" s="237" t="s">
        <v>2433</v>
      </c>
      <c r="CL142" s="237" t="s">
        <v>3041</v>
      </c>
      <c r="CM142" s="237" t="s">
        <v>7314</v>
      </c>
      <c r="CN142" s="237" t="s">
        <v>7315</v>
      </c>
      <c r="CO142" s="237" t="s">
        <v>2462</v>
      </c>
      <c r="CP142" s="237" t="s">
        <v>7316</v>
      </c>
      <c r="CQ142" s="237" t="s">
        <v>7317</v>
      </c>
      <c r="CR142" s="237" t="s">
        <v>7314</v>
      </c>
      <c r="CS142" s="237" t="s">
        <v>2462</v>
      </c>
      <c r="CT142" s="237" t="s">
        <v>2433</v>
      </c>
      <c r="CU142" s="237" t="s">
        <v>2433</v>
      </c>
      <c r="CV142" s="237" t="s">
        <v>2433</v>
      </c>
      <c r="CW142" s="237" t="s">
        <v>2433</v>
      </c>
      <c r="CX142" s="237" t="s">
        <v>2462</v>
      </c>
      <c r="CY142" s="237" t="s">
        <v>2433</v>
      </c>
      <c r="CZ142" s="237" t="s">
        <v>7318</v>
      </c>
      <c r="DA142" s="237" t="s">
        <v>2470</v>
      </c>
      <c r="DB142" s="238">
        <v>43132.657685185186</v>
      </c>
      <c r="DC142" s="237" t="s">
        <v>2511</v>
      </c>
      <c r="DD142" s="238">
        <v>43200.394305555557</v>
      </c>
    </row>
    <row r="143" spans="1:108" ht="60" hidden="1" x14ac:dyDescent="0.25">
      <c r="A143" s="236">
        <v>150</v>
      </c>
      <c r="B143" s="237" t="s">
        <v>5989</v>
      </c>
      <c r="C143" s="236">
        <v>76</v>
      </c>
      <c r="D143" s="236" t="b">
        <v>1</v>
      </c>
      <c r="E143" s="237" t="s">
        <v>2433</v>
      </c>
      <c r="F143" s="237" t="s">
        <v>4722</v>
      </c>
      <c r="G143" s="237" t="s">
        <v>4723</v>
      </c>
      <c r="H143" s="237" t="s">
        <v>4724</v>
      </c>
      <c r="I143" s="237" t="s">
        <v>5990</v>
      </c>
      <c r="J143" s="237" t="s">
        <v>4722</v>
      </c>
      <c r="K143" s="237" t="s">
        <v>4723</v>
      </c>
      <c r="L143" s="237" t="s">
        <v>4724</v>
      </c>
      <c r="M143" s="237" t="s">
        <v>4725</v>
      </c>
      <c r="N143" s="237" t="s">
        <v>4726</v>
      </c>
      <c r="O143" s="237" t="s">
        <v>7319</v>
      </c>
      <c r="P143" s="237" t="s">
        <v>2433</v>
      </c>
      <c r="Q143" s="237" t="s">
        <v>7320</v>
      </c>
      <c r="R143" s="237" t="s">
        <v>2433</v>
      </c>
      <c r="S143" s="237" t="s">
        <v>7321</v>
      </c>
      <c r="T143" s="237" t="s">
        <v>2433</v>
      </c>
      <c r="U143" s="237" t="s">
        <v>7322</v>
      </c>
      <c r="V143" s="237" t="s">
        <v>7323</v>
      </c>
      <c r="W143" s="237" t="s">
        <v>7324</v>
      </c>
      <c r="X143" s="237" t="s">
        <v>2433</v>
      </c>
      <c r="Y143" s="237" t="s">
        <v>7322</v>
      </c>
      <c r="Z143" s="237" t="s">
        <v>7323</v>
      </c>
      <c r="AA143" s="237" t="s">
        <v>7325</v>
      </c>
      <c r="AB143" s="237" t="s">
        <v>2433</v>
      </c>
      <c r="AC143" s="237" t="s">
        <v>7326</v>
      </c>
      <c r="AD143" s="237" t="s">
        <v>2433</v>
      </c>
      <c r="AE143" s="237" t="s">
        <v>7327</v>
      </c>
      <c r="AF143" s="237" t="s">
        <v>2433</v>
      </c>
      <c r="AG143" s="237" t="s">
        <v>7328</v>
      </c>
      <c r="AH143" s="237" t="s">
        <v>2433</v>
      </c>
      <c r="AI143" s="237" t="s">
        <v>7329</v>
      </c>
      <c r="AJ143" s="237" t="s">
        <v>2433</v>
      </c>
      <c r="AK143" s="237" t="s">
        <v>7330</v>
      </c>
      <c r="AL143" s="237" t="s">
        <v>2433</v>
      </c>
      <c r="AM143" s="237" t="s">
        <v>7331</v>
      </c>
      <c r="AN143" s="237" t="s">
        <v>7323</v>
      </c>
      <c r="AO143" s="237" t="s">
        <v>7332</v>
      </c>
      <c r="AP143" s="237" t="s">
        <v>2433</v>
      </c>
      <c r="AQ143" s="237" t="s">
        <v>7331</v>
      </c>
      <c r="AR143" s="237" t="s">
        <v>7323</v>
      </c>
      <c r="AS143" s="237" t="s">
        <v>7333</v>
      </c>
      <c r="AT143" s="237" t="s">
        <v>2433</v>
      </c>
      <c r="AU143" s="237" t="s">
        <v>7334</v>
      </c>
      <c r="AV143" s="237" t="s">
        <v>2433</v>
      </c>
      <c r="AW143" s="237" t="s">
        <v>7335</v>
      </c>
      <c r="AX143" s="237" t="s">
        <v>2433</v>
      </c>
      <c r="AY143" s="237" t="s">
        <v>4744</v>
      </c>
      <c r="AZ143" s="237" t="s">
        <v>7336</v>
      </c>
      <c r="BA143" s="237" t="s">
        <v>7337</v>
      </c>
      <c r="BB143" s="237" t="s">
        <v>7338</v>
      </c>
      <c r="BC143" s="237" t="s">
        <v>7339</v>
      </c>
      <c r="BD143" s="237" t="s">
        <v>2433</v>
      </c>
      <c r="BE143" s="237" t="s">
        <v>7340</v>
      </c>
      <c r="BF143" s="237" t="s">
        <v>2433</v>
      </c>
      <c r="BG143" s="237" t="s">
        <v>2462</v>
      </c>
      <c r="BH143" s="237" t="s">
        <v>2462</v>
      </c>
      <c r="BI143" s="237" t="s">
        <v>2462</v>
      </c>
      <c r="BJ143" s="237" t="s">
        <v>2433</v>
      </c>
      <c r="BK143" s="237" t="s">
        <v>2462</v>
      </c>
      <c r="BL143" s="237" t="s">
        <v>2462</v>
      </c>
      <c r="BM143" s="237" t="s">
        <v>2462</v>
      </c>
      <c r="BN143" s="237" t="s">
        <v>2462</v>
      </c>
      <c r="BO143" s="237" t="s">
        <v>2462</v>
      </c>
      <c r="BP143" s="237" t="s">
        <v>7341</v>
      </c>
      <c r="BQ143" s="237" t="s">
        <v>7342</v>
      </c>
      <c r="BR143" s="237" t="s">
        <v>7343</v>
      </c>
      <c r="BS143" s="237" t="s">
        <v>7344</v>
      </c>
      <c r="BT143" s="237" t="s">
        <v>2433</v>
      </c>
      <c r="BU143" s="237" t="s">
        <v>2433</v>
      </c>
      <c r="BV143" s="237" t="s">
        <v>2433</v>
      </c>
      <c r="BW143" s="237" t="s">
        <v>7345</v>
      </c>
      <c r="BX143" s="237" t="s">
        <v>2507</v>
      </c>
      <c r="BY143" s="237" t="s">
        <v>7346</v>
      </c>
      <c r="BZ143" s="237" t="s">
        <v>2462</v>
      </c>
      <c r="CA143" s="237" t="s">
        <v>2433</v>
      </c>
      <c r="CB143" s="237" t="s">
        <v>7346</v>
      </c>
      <c r="CC143" s="237" t="s">
        <v>2705</v>
      </c>
      <c r="CD143" s="237" t="s">
        <v>7347</v>
      </c>
      <c r="CE143" s="237" t="s">
        <v>7348</v>
      </c>
      <c r="CF143" s="237" t="s">
        <v>4756</v>
      </c>
      <c r="CG143" s="237" t="s">
        <v>7349</v>
      </c>
      <c r="CH143" s="237" t="s">
        <v>4758</v>
      </c>
      <c r="CI143" s="237" t="s">
        <v>7347</v>
      </c>
      <c r="CJ143" s="237" t="s">
        <v>2433</v>
      </c>
      <c r="CK143" s="237" t="s">
        <v>2433</v>
      </c>
      <c r="CL143" s="237" t="s">
        <v>2462</v>
      </c>
      <c r="CM143" s="237" t="s">
        <v>2433</v>
      </c>
      <c r="CN143" s="237" t="s">
        <v>2433</v>
      </c>
      <c r="CO143" s="237" t="s">
        <v>2433</v>
      </c>
      <c r="CP143" s="237" t="s">
        <v>2433</v>
      </c>
      <c r="CQ143" s="237" t="s">
        <v>2433</v>
      </c>
      <c r="CR143" s="237" t="s">
        <v>2462</v>
      </c>
      <c r="CS143" s="237" t="s">
        <v>2462</v>
      </c>
      <c r="CT143" s="237" t="s">
        <v>2433</v>
      </c>
      <c r="CU143" s="237" t="s">
        <v>2433</v>
      </c>
      <c r="CV143" s="237" t="s">
        <v>2433</v>
      </c>
      <c r="CW143" s="237" t="s">
        <v>2433</v>
      </c>
      <c r="CX143" s="237" t="s">
        <v>2462</v>
      </c>
      <c r="CY143" s="237" t="s">
        <v>2433</v>
      </c>
      <c r="CZ143" s="237" t="s">
        <v>7350</v>
      </c>
      <c r="DA143" s="237" t="s">
        <v>2511</v>
      </c>
      <c r="DB143" s="238">
        <v>43133.32984953704</v>
      </c>
      <c r="DC143" s="237" t="s">
        <v>2511</v>
      </c>
      <c r="DD143" s="238">
        <v>43133.46266203704</v>
      </c>
    </row>
    <row r="144" spans="1:108" ht="90" hidden="1" x14ac:dyDescent="0.25">
      <c r="A144" s="236">
        <v>151</v>
      </c>
      <c r="B144" s="237" t="s">
        <v>5989</v>
      </c>
      <c r="C144" s="236">
        <v>45</v>
      </c>
      <c r="D144" s="236" t="b">
        <v>1</v>
      </c>
      <c r="E144" s="237" t="s">
        <v>2433</v>
      </c>
      <c r="F144" s="237" t="s">
        <v>2576</v>
      </c>
      <c r="G144" s="237" t="s">
        <v>2476</v>
      </c>
      <c r="H144" s="237" t="s">
        <v>2577</v>
      </c>
      <c r="I144" s="237" t="s">
        <v>7184</v>
      </c>
      <c r="J144" s="237" t="s">
        <v>2576</v>
      </c>
      <c r="K144" s="237" t="s">
        <v>2476</v>
      </c>
      <c r="L144" s="237" t="s">
        <v>2577</v>
      </c>
      <c r="M144" s="237" t="s">
        <v>2579</v>
      </c>
      <c r="N144" s="237" t="s">
        <v>2580</v>
      </c>
      <c r="O144" s="237" t="s">
        <v>7351</v>
      </c>
      <c r="P144" s="237" t="s">
        <v>2433</v>
      </c>
      <c r="Q144" s="237" t="s">
        <v>7352</v>
      </c>
      <c r="R144" s="237" t="s">
        <v>2433</v>
      </c>
      <c r="S144" s="237" t="s">
        <v>7353</v>
      </c>
      <c r="T144" s="237" t="s">
        <v>2433</v>
      </c>
      <c r="U144" s="237" t="s">
        <v>7354</v>
      </c>
      <c r="V144" s="237" t="s">
        <v>2433</v>
      </c>
      <c r="W144" s="237" t="s">
        <v>7355</v>
      </c>
      <c r="X144" s="237" t="s">
        <v>2433</v>
      </c>
      <c r="Y144" s="237" t="s">
        <v>7356</v>
      </c>
      <c r="Z144" s="237" t="s">
        <v>2433</v>
      </c>
      <c r="AA144" s="237" t="s">
        <v>7357</v>
      </c>
      <c r="AB144" s="237" t="s">
        <v>2433</v>
      </c>
      <c r="AC144" s="237" t="s">
        <v>7358</v>
      </c>
      <c r="AD144" s="237" t="s">
        <v>2433</v>
      </c>
      <c r="AE144" s="237" t="s">
        <v>2589</v>
      </c>
      <c r="AF144" s="237" t="s">
        <v>2433</v>
      </c>
      <c r="AG144" s="237" t="s">
        <v>7359</v>
      </c>
      <c r="AH144" s="237" t="s">
        <v>2433</v>
      </c>
      <c r="AI144" s="237" t="s">
        <v>7360</v>
      </c>
      <c r="AJ144" s="237" t="s">
        <v>2433</v>
      </c>
      <c r="AK144" s="237" t="s">
        <v>7361</v>
      </c>
      <c r="AL144" s="237" t="s">
        <v>2433</v>
      </c>
      <c r="AM144" s="237" t="s">
        <v>7362</v>
      </c>
      <c r="AN144" s="237" t="s">
        <v>2433</v>
      </c>
      <c r="AO144" s="237" t="s">
        <v>7363</v>
      </c>
      <c r="AP144" s="237" t="s">
        <v>2433</v>
      </c>
      <c r="AQ144" s="237" t="s">
        <v>7364</v>
      </c>
      <c r="AR144" s="237" t="s">
        <v>2433</v>
      </c>
      <c r="AS144" s="237" t="s">
        <v>7365</v>
      </c>
      <c r="AT144" s="237" t="s">
        <v>2433</v>
      </c>
      <c r="AU144" s="237" t="s">
        <v>7366</v>
      </c>
      <c r="AV144" s="237" t="s">
        <v>2433</v>
      </c>
      <c r="AW144" s="237" t="s">
        <v>7367</v>
      </c>
      <c r="AX144" s="237" t="s">
        <v>2433</v>
      </c>
      <c r="AY144" s="237" t="s">
        <v>2599</v>
      </c>
      <c r="AZ144" s="237" t="s">
        <v>7368</v>
      </c>
      <c r="BA144" s="237" t="s">
        <v>7369</v>
      </c>
      <c r="BB144" s="237" t="s">
        <v>7370</v>
      </c>
      <c r="BC144" s="237" t="s">
        <v>2462</v>
      </c>
      <c r="BD144" s="237" t="s">
        <v>2568</v>
      </c>
      <c r="BE144" s="237" t="s">
        <v>7371</v>
      </c>
      <c r="BF144" s="237" t="s">
        <v>2433</v>
      </c>
      <c r="BG144" s="237" t="s">
        <v>2462</v>
      </c>
      <c r="BH144" s="237" t="s">
        <v>2462</v>
      </c>
      <c r="BI144" s="237" t="s">
        <v>2462</v>
      </c>
      <c r="BJ144" s="237" t="s">
        <v>2433</v>
      </c>
      <c r="BK144" s="237" t="s">
        <v>2462</v>
      </c>
      <c r="BL144" s="237" t="s">
        <v>2462</v>
      </c>
      <c r="BM144" s="237" t="s">
        <v>2462</v>
      </c>
      <c r="BN144" s="237" t="s">
        <v>2462</v>
      </c>
      <c r="BO144" s="237" t="s">
        <v>2462</v>
      </c>
      <c r="BP144" s="237" t="s">
        <v>7372</v>
      </c>
      <c r="BQ144" s="237" t="s">
        <v>7373</v>
      </c>
      <c r="BR144" s="237" t="s">
        <v>2433</v>
      </c>
      <c r="BS144" s="237" t="s">
        <v>7374</v>
      </c>
      <c r="BT144" s="237" t="s">
        <v>2433</v>
      </c>
      <c r="BU144" s="237" t="s">
        <v>7375</v>
      </c>
      <c r="BV144" s="237" t="s">
        <v>2433</v>
      </c>
      <c r="BW144" s="237" t="s">
        <v>7376</v>
      </c>
      <c r="BX144" s="237" t="s">
        <v>2507</v>
      </c>
      <c r="BY144" s="237" t="s">
        <v>7377</v>
      </c>
      <c r="BZ144" s="237" t="s">
        <v>2462</v>
      </c>
      <c r="CA144" s="237" t="s">
        <v>2433</v>
      </c>
      <c r="CB144" s="237" t="s">
        <v>7377</v>
      </c>
      <c r="CC144" s="237" t="s">
        <v>2467</v>
      </c>
      <c r="CD144" s="237" t="s">
        <v>7378</v>
      </c>
      <c r="CE144" s="237" t="s">
        <v>7379</v>
      </c>
      <c r="CF144" s="237" t="s">
        <v>2433</v>
      </c>
      <c r="CG144" s="237" t="s">
        <v>7380</v>
      </c>
      <c r="CH144" s="237" t="s">
        <v>2611</v>
      </c>
      <c r="CI144" s="237" t="s">
        <v>7378</v>
      </c>
      <c r="CJ144" s="237" t="s">
        <v>2433</v>
      </c>
      <c r="CK144" s="237" t="s">
        <v>2433</v>
      </c>
      <c r="CL144" s="237" t="s">
        <v>2462</v>
      </c>
      <c r="CM144" s="237" t="s">
        <v>2433</v>
      </c>
      <c r="CN144" s="237" t="s">
        <v>2433</v>
      </c>
      <c r="CO144" s="237" t="s">
        <v>2433</v>
      </c>
      <c r="CP144" s="237" t="s">
        <v>2433</v>
      </c>
      <c r="CQ144" s="237" t="s">
        <v>2433</v>
      </c>
      <c r="CR144" s="237" t="s">
        <v>2462</v>
      </c>
      <c r="CS144" s="237" t="s">
        <v>2462</v>
      </c>
      <c r="CT144" s="237" t="s">
        <v>2433</v>
      </c>
      <c r="CU144" s="237" t="s">
        <v>2433</v>
      </c>
      <c r="CV144" s="237" t="s">
        <v>2433</v>
      </c>
      <c r="CW144" s="237" t="s">
        <v>2433</v>
      </c>
      <c r="CX144" s="237" t="s">
        <v>2462</v>
      </c>
      <c r="CY144" s="237" t="s">
        <v>2433</v>
      </c>
      <c r="CZ144" s="237" t="s">
        <v>7381</v>
      </c>
      <c r="DA144" s="237" t="s">
        <v>2511</v>
      </c>
      <c r="DB144" s="238">
        <v>43133.493437500001</v>
      </c>
      <c r="DC144" s="237" t="s">
        <v>2511</v>
      </c>
      <c r="DD144" s="238">
        <v>43133.493437500001</v>
      </c>
    </row>
    <row r="145" spans="1:108" ht="45" hidden="1" x14ac:dyDescent="0.25">
      <c r="A145" s="236">
        <v>152</v>
      </c>
      <c r="B145" s="237" t="s">
        <v>5989</v>
      </c>
      <c r="C145" s="236">
        <v>75</v>
      </c>
      <c r="D145" s="236" t="b">
        <v>1</v>
      </c>
      <c r="E145" s="237" t="s">
        <v>2433</v>
      </c>
      <c r="F145" s="237" t="s">
        <v>7382</v>
      </c>
      <c r="G145" s="237" t="s">
        <v>2476</v>
      </c>
      <c r="H145" s="237" t="s">
        <v>3639</v>
      </c>
      <c r="I145" s="237" t="s">
        <v>7184</v>
      </c>
      <c r="J145" s="237" t="s">
        <v>3641</v>
      </c>
      <c r="K145" s="237" t="s">
        <v>3642</v>
      </c>
      <c r="L145" s="237" t="s">
        <v>3643</v>
      </c>
      <c r="M145" s="237" t="s">
        <v>7383</v>
      </c>
      <c r="N145" s="237" t="s">
        <v>3645</v>
      </c>
      <c r="O145" s="237" t="s">
        <v>7384</v>
      </c>
      <c r="P145" s="237" t="s">
        <v>2433</v>
      </c>
      <c r="Q145" s="237" t="s">
        <v>7385</v>
      </c>
      <c r="R145" s="237" t="s">
        <v>2433</v>
      </c>
      <c r="S145" s="237" t="s">
        <v>7386</v>
      </c>
      <c r="T145" s="237" t="s">
        <v>2433</v>
      </c>
      <c r="U145" s="237" t="s">
        <v>7387</v>
      </c>
      <c r="V145" s="237" t="s">
        <v>2433</v>
      </c>
      <c r="W145" s="237" t="s">
        <v>7388</v>
      </c>
      <c r="X145" s="237" t="s">
        <v>2433</v>
      </c>
      <c r="Y145" s="237" t="s">
        <v>7389</v>
      </c>
      <c r="Z145" s="237" t="s">
        <v>2433</v>
      </c>
      <c r="AA145" s="237" t="s">
        <v>7390</v>
      </c>
      <c r="AB145" s="237" t="s">
        <v>7391</v>
      </c>
      <c r="AC145" s="237" t="s">
        <v>7392</v>
      </c>
      <c r="AD145" s="237" t="s">
        <v>2433</v>
      </c>
      <c r="AE145" s="237" t="s">
        <v>7393</v>
      </c>
      <c r="AF145" s="237" t="s">
        <v>2433</v>
      </c>
      <c r="AG145" s="237" t="s">
        <v>7394</v>
      </c>
      <c r="AH145" s="237" t="s">
        <v>2433</v>
      </c>
      <c r="AI145" s="237" t="s">
        <v>7395</v>
      </c>
      <c r="AJ145" s="237" t="s">
        <v>2433</v>
      </c>
      <c r="AK145" s="237" t="s">
        <v>7396</v>
      </c>
      <c r="AL145" s="237" t="s">
        <v>2433</v>
      </c>
      <c r="AM145" s="237" t="s">
        <v>7397</v>
      </c>
      <c r="AN145" s="237" t="s">
        <v>2433</v>
      </c>
      <c r="AO145" s="237" t="s">
        <v>7398</v>
      </c>
      <c r="AP145" s="237" t="s">
        <v>2433</v>
      </c>
      <c r="AQ145" s="237" t="s">
        <v>7399</v>
      </c>
      <c r="AR145" s="237" t="s">
        <v>2433</v>
      </c>
      <c r="AS145" s="237" t="s">
        <v>7400</v>
      </c>
      <c r="AT145" s="237" t="s">
        <v>2433</v>
      </c>
      <c r="AU145" s="237" t="s">
        <v>7401</v>
      </c>
      <c r="AV145" s="237" t="s">
        <v>2433</v>
      </c>
      <c r="AW145" s="237" t="s">
        <v>7402</v>
      </c>
      <c r="AX145" s="237" t="s">
        <v>2433</v>
      </c>
      <c r="AY145" s="237" t="s">
        <v>7403</v>
      </c>
      <c r="AZ145" s="237" t="s">
        <v>7404</v>
      </c>
      <c r="BA145" s="237" t="s">
        <v>7405</v>
      </c>
      <c r="BB145" s="237" t="s">
        <v>7406</v>
      </c>
      <c r="BC145" s="237" t="s">
        <v>7407</v>
      </c>
      <c r="BD145" s="237" t="s">
        <v>2433</v>
      </c>
      <c r="BE145" s="237" t="s">
        <v>7408</v>
      </c>
      <c r="BF145" s="237" t="s">
        <v>2433</v>
      </c>
      <c r="BG145" s="237" t="s">
        <v>2462</v>
      </c>
      <c r="BH145" s="237" t="s">
        <v>2462</v>
      </c>
      <c r="BI145" s="237" t="s">
        <v>2462</v>
      </c>
      <c r="BJ145" s="237" t="s">
        <v>2433</v>
      </c>
      <c r="BK145" s="237" t="s">
        <v>2462</v>
      </c>
      <c r="BL145" s="237" t="s">
        <v>2462</v>
      </c>
      <c r="BM145" s="237" t="s">
        <v>2462</v>
      </c>
      <c r="BN145" s="237" t="s">
        <v>2462</v>
      </c>
      <c r="BO145" s="237" t="s">
        <v>2462</v>
      </c>
      <c r="BP145" s="237" t="s">
        <v>7409</v>
      </c>
      <c r="BQ145" s="237" t="s">
        <v>7410</v>
      </c>
      <c r="BR145" s="237" t="s">
        <v>2433</v>
      </c>
      <c r="BS145" s="237" t="s">
        <v>7411</v>
      </c>
      <c r="BT145" s="237" t="s">
        <v>7412</v>
      </c>
      <c r="BU145" s="237" t="s">
        <v>2433</v>
      </c>
      <c r="BV145" s="237" t="s">
        <v>2433</v>
      </c>
      <c r="BW145" s="237" t="s">
        <v>7413</v>
      </c>
      <c r="BX145" s="237" t="s">
        <v>2507</v>
      </c>
      <c r="BY145" s="237" t="s">
        <v>7414</v>
      </c>
      <c r="BZ145" s="237" t="s">
        <v>2702</v>
      </c>
      <c r="CA145" s="237" t="s">
        <v>7415</v>
      </c>
      <c r="CB145" s="237" t="s">
        <v>7416</v>
      </c>
      <c r="CC145" s="237" t="s">
        <v>2705</v>
      </c>
      <c r="CD145" s="237" t="s">
        <v>7417</v>
      </c>
      <c r="CE145" s="237" t="s">
        <v>2433</v>
      </c>
      <c r="CF145" s="237" t="s">
        <v>2433</v>
      </c>
      <c r="CG145" s="237" t="s">
        <v>7417</v>
      </c>
      <c r="CH145" s="237" t="s">
        <v>2433</v>
      </c>
      <c r="CI145" s="237" t="s">
        <v>7417</v>
      </c>
      <c r="CJ145" s="237" t="s">
        <v>2433</v>
      </c>
      <c r="CK145" s="237" t="s">
        <v>2433</v>
      </c>
      <c r="CL145" s="237" t="s">
        <v>3041</v>
      </c>
      <c r="CM145" s="237" t="s">
        <v>7418</v>
      </c>
      <c r="CN145" s="237" t="s">
        <v>7418</v>
      </c>
      <c r="CO145" s="237" t="s">
        <v>2433</v>
      </c>
      <c r="CP145" s="237" t="s">
        <v>2433</v>
      </c>
      <c r="CQ145" s="237" t="s">
        <v>2433</v>
      </c>
      <c r="CR145" s="237" t="s">
        <v>7418</v>
      </c>
      <c r="CS145" s="237" t="s">
        <v>2462</v>
      </c>
      <c r="CT145" s="237" t="s">
        <v>2433</v>
      </c>
      <c r="CU145" s="237" t="s">
        <v>2433</v>
      </c>
      <c r="CV145" s="237" t="s">
        <v>2433</v>
      </c>
      <c r="CW145" s="237" t="s">
        <v>2433</v>
      </c>
      <c r="CX145" s="237" t="s">
        <v>2462</v>
      </c>
      <c r="CY145" s="237" t="s">
        <v>2433</v>
      </c>
      <c r="CZ145" s="237" t="s">
        <v>7419</v>
      </c>
      <c r="DA145" s="237" t="s">
        <v>2511</v>
      </c>
      <c r="DB145" s="238">
        <v>43133.497013888889</v>
      </c>
      <c r="DC145" s="237" t="s">
        <v>2511</v>
      </c>
      <c r="DD145" s="238">
        <v>43133.633993055555</v>
      </c>
    </row>
    <row r="146" spans="1:108" ht="45" hidden="1" x14ac:dyDescent="0.25">
      <c r="A146" s="236">
        <v>153</v>
      </c>
      <c r="B146" s="237" t="s">
        <v>5989</v>
      </c>
      <c r="C146" s="236">
        <v>28</v>
      </c>
      <c r="D146" s="236" t="b">
        <v>1</v>
      </c>
      <c r="E146" s="237" t="s">
        <v>2433</v>
      </c>
      <c r="F146" s="237" t="s">
        <v>3392</v>
      </c>
      <c r="G146" s="237" t="s">
        <v>3393</v>
      </c>
      <c r="H146" s="237" t="s">
        <v>3394</v>
      </c>
      <c r="I146" s="237" t="s">
        <v>7184</v>
      </c>
      <c r="J146" s="237" t="s">
        <v>3395</v>
      </c>
      <c r="K146" s="237" t="s">
        <v>2743</v>
      </c>
      <c r="L146" s="237" t="s">
        <v>3396</v>
      </c>
      <c r="M146" s="237" t="s">
        <v>3397</v>
      </c>
      <c r="N146" s="237" t="s">
        <v>3398</v>
      </c>
      <c r="O146" s="237" t="s">
        <v>7420</v>
      </c>
      <c r="P146" s="237" t="s">
        <v>2433</v>
      </c>
      <c r="Q146" s="237" t="s">
        <v>7421</v>
      </c>
      <c r="R146" s="237" t="s">
        <v>2433</v>
      </c>
      <c r="S146" s="237" t="s">
        <v>2462</v>
      </c>
      <c r="T146" s="237" t="s">
        <v>2433</v>
      </c>
      <c r="U146" s="237" t="s">
        <v>2462</v>
      </c>
      <c r="V146" s="237" t="s">
        <v>2433</v>
      </c>
      <c r="W146" s="237" t="s">
        <v>7422</v>
      </c>
      <c r="X146" s="237" t="s">
        <v>2433</v>
      </c>
      <c r="Y146" s="237" t="s">
        <v>7423</v>
      </c>
      <c r="Z146" s="237" t="s">
        <v>2433</v>
      </c>
      <c r="AA146" s="237" t="s">
        <v>7424</v>
      </c>
      <c r="AB146" s="237" t="s">
        <v>2433</v>
      </c>
      <c r="AC146" s="237" t="s">
        <v>7425</v>
      </c>
      <c r="AD146" s="237" t="s">
        <v>2433</v>
      </c>
      <c r="AE146" s="237" t="s">
        <v>7426</v>
      </c>
      <c r="AF146" s="237" t="s">
        <v>2433</v>
      </c>
      <c r="AG146" s="237" t="s">
        <v>7427</v>
      </c>
      <c r="AH146" s="237" t="s">
        <v>2433</v>
      </c>
      <c r="AI146" s="237" t="s">
        <v>7428</v>
      </c>
      <c r="AJ146" s="237" t="s">
        <v>2433</v>
      </c>
      <c r="AK146" s="237" t="s">
        <v>7429</v>
      </c>
      <c r="AL146" s="237" t="s">
        <v>2433</v>
      </c>
      <c r="AM146" s="237" t="s">
        <v>2462</v>
      </c>
      <c r="AN146" s="237" t="s">
        <v>2433</v>
      </c>
      <c r="AO146" s="237" t="s">
        <v>7430</v>
      </c>
      <c r="AP146" s="237" t="s">
        <v>2433</v>
      </c>
      <c r="AQ146" s="237" t="s">
        <v>2462</v>
      </c>
      <c r="AR146" s="237" t="s">
        <v>2433</v>
      </c>
      <c r="AS146" s="237" t="s">
        <v>7430</v>
      </c>
      <c r="AT146" s="237" t="s">
        <v>2433</v>
      </c>
      <c r="AU146" s="237" t="s">
        <v>7431</v>
      </c>
      <c r="AV146" s="237" t="s">
        <v>2433</v>
      </c>
      <c r="AW146" s="237" t="s">
        <v>7432</v>
      </c>
      <c r="AX146" s="237" t="s">
        <v>2433</v>
      </c>
      <c r="AY146" s="237" t="s">
        <v>3112</v>
      </c>
      <c r="AZ146" s="237" t="s">
        <v>7433</v>
      </c>
      <c r="BA146" s="237" t="s">
        <v>7434</v>
      </c>
      <c r="BB146" s="237" t="s">
        <v>2462</v>
      </c>
      <c r="BC146" s="237" t="s">
        <v>2462</v>
      </c>
      <c r="BD146" s="237" t="s">
        <v>2433</v>
      </c>
      <c r="BE146" s="237" t="s">
        <v>7435</v>
      </c>
      <c r="BF146" s="237" t="s">
        <v>2433</v>
      </c>
      <c r="BG146" s="237" t="s">
        <v>2462</v>
      </c>
      <c r="BH146" s="237" t="s">
        <v>2462</v>
      </c>
      <c r="BI146" s="237" t="s">
        <v>2462</v>
      </c>
      <c r="BJ146" s="237" t="s">
        <v>2433</v>
      </c>
      <c r="BK146" s="237" t="s">
        <v>2462</v>
      </c>
      <c r="BL146" s="237" t="s">
        <v>2462</v>
      </c>
      <c r="BM146" s="237" t="s">
        <v>2462</v>
      </c>
      <c r="BN146" s="237" t="s">
        <v>2462</v>
      </c>
      <c r="BO146" s="237" t="s">
        <v>2462</v>
      </c>
      <c r="BP146" s="237" t="s">
        <v>7436</v>
      </c>
      <c r="BQ146" s="237" t="s">
        <v>7437</v>
      </c>
      <c r="BR146" s="237" t="s">
        <v>4925</v>
      </c>
      <c r="BS146" s="237" t="s">
        <v>7438</v>
      </c>
      <c r="BT146" s="237" t="s">
        <v>7439</v>
      </c>
      <c r="BU146" s="237" t="s">
        <v>2433</v>
      </c>
      <c r="BV146" s="237" t="s">
        <v>2433</v>
      </c>
      <c r="BW146" s="237" t="s">
        <v>7440</v>
      </c>
      <c r="BX146" s="237" t="s">
        <v>2507</v>
      </c>
      <c r="BY146" s="237" t="s">
        <v>7441</v>
      </c>
      <c r="BZ146" s="237" t="s">
        <v>2462</v>
      </c>
      <c r="CA146" s="237" t="s">
        <v>2433</v>
      </c>
      <c r="CB146" s="237" t="s">
        <v>7441</v>
      </c>
      <c r="CC146" s="237" t="s">
        <v>2705</v>
      </c>
      <c r="CD146" s="237" t="s">
        <v>7442</v>
      </c>
      <c r="CE146" s="237" t="s">
        <v>7443</v>
      </c>
      <c r="CF146" s="237" t="s">
        <v>2462</v>
      </c>
      <c r="CG146" s="237" t="s">
        <v>7444</v>
      </c>
      <c r="CH146" s="237" t="s">
        <v>2433</v>
      </c>
      <c r="CI146" s="237" t="s">
        <v>7442</v>
      </c>
      <c r="CJ146" s="237" t="s">
        <v>2433</v>
      </c>
      <c r="CK146" s="237" t="s">
        <v>2433</v>
      </c>
      <c r="CL146" s="237" t="s">
        <v>2462</v>
      </c>
      <c r="CM146" s="237" t="s">
        <v>2433</v>
      </c>
      <c r="CN146" s="237" t="s">
        <v>2433</v>
      </c>
      <c r="CO146" s="237" t="s">
        <v>2433</v>
      </c>
      <c r="CP146" s="237" t="s">
        <v>2433</v>
      </c>
      <c r="CQ146" s="237" t="s">
        <v>2433</v>
      </c>
      <c r="CR146" s="237" t="s">
        <v>2462</v>
      </c>
      <c r="CS146" s="237" t="s">
        <v>2462</v>
      </c>
      <c r="CT146" s="237" t="s">
        <v>2433</v>
      </c>
      <c r="CU146" s="237" t="s">
        <v>2433</v>
      </c>
      <c r="CV146" s="237" t="s">
        <v>2433</v>
      </c>
      <c r="CW146" s="237" t="s">
        <v>2433</v>
      </c>
      <c r="CX146" s="237" t="s">
        <v>2462</v>
      </c>
      <c r="CY146" s="237" t="s">
        <v>2433</v>
      </c>
      <c r="CZ146" s="237" t="s">
        <v>7445</v>
      </c>
      <c r="DA146" s="237" t="s">
        <v>2511</v>
      </c>
      <c r="DB146" s="238">
        <v>43133.507037037038</v>
      </c>
      <c r="DC146" s="237" t="s">
        <v>2511</v>
      </c>
      <c r="DD146" s="238">
        <v>43133.585601851853</v>
      </c>
    </row>
    <row r="147" spans="1:108" ht="45" hidden="1" x14ac:dyDescent="0.25">
      <c r="A147" s="236">
        <v>154</v>
      </c>
      <c r="B147" s="237" t="s">
        <v>5989</v>
      </c>
      <c r="C147" s="236">
        <v>93</v>
      </c>
      <c r="D147" s="236" t="b">
        <v>1</v>
      </c>
      <c r="E147" s="237" t="s">
        <v>2710</v>
      </c>
      <c r="F147" s="237" t="s">
        <v>2512</v>
      </c>
      <c r="G147" s="237" t="s">
        <v>2476</v>
      </c>
      <c r="H147" s="237" t="s">
        <v>2513</v>
      </c>
      <c r="I147" s="237" t="s">
        <v>7184</v>
      </c>
      <c r="J147" s="237" t="s">
        <v>2512</v>
      </c>
      <c r="K147" s="237" t="s">
        <v>2476</v>
      </c>
      <c r="L147" s="237" t="s">
        <v>2513</v>
      </c>
      <c r="M147" s="237" t="s">
        <v>2514</v>
      </c>
      <c r="N147" s="237" t="s">
        <v>2515</v>
      </c>
      <c r="O147" s="237" t="s">
        <v>7446</v>
      </c>
      <c r="P147" s="237" t="s">
        <v>2433</v>
      </c>
      <c r="Q147" s="237" t="s">
        <v>7447</v>
      </c>
      <c r="R147" s="237" t="s">
        <v>2433</v>
      </c>
      <c r="S147" s="237" t="s">
        <v>7448</v>
      </c>
      <c r="T147" s="237" t="s">
        <v>7449</v>
      </c>
      <c r="U147" s="237" t="s">
        <v>2462</v>
      </c>
      <c r="V147" s="237" t="s">
        <v>2433</v>
      </c>
      <c r="W147" s="237" t="s">
        <v>7450</v>
      </c>
      <c r="X147" s="237" t="s">
        <v>2433</v>
      </c>
      <c r="Y147" s="237" t="s">
        <v>7451</v>
      </c>
      <c r="Z147" s="237" t="s">
        <v>2433</v>
      </c>
      <c r="AA147" s="237" t="s">
        <v>7452</v>
      </c>
      <c r="AB147" s="237" t="s">
        <v>2433</v>
      </c>
      <c r="AC147" s="237" t="s">
        <v>7453</v>
      </c>
      <c r="AD147" s="237" t="s">
        <v>2433</v>
      </c>
      <c r="AE147" s="237" t="s">
        <v>7454</v>
      </c>
      <c r="AF147" s="237" t="s">
        <v>2433</v>
      </c>
      <c r="AG147" s="237" t="s">
        <v>7455</v>
      </c>
      <c r="AH147" s="237" t="s">
        <v>2433</v>
      </c>
      <c r="AI147" s="237" t="s">
        <v>7456</v>
      </c>
      <c r="AJ147" s="237" t="s">
        <v>2433</v>
      </c>
      <c r="AK147" s="237" t="s">
        <v>7457</v>
      </c>
      <c r="AL147" s="237" t="s">
        <v>2433</v>
      </c>
      <c r="AM147" s="237" t="s">
        <v>2462</v>
      </c>
      <c r="AN147" s="237" t="s">
        <v>2433</v>
      </c>
      <c r="AO147" s="237" t="s">
        <v>7458</v>
      </c>
      <c r="AP147" s="237" t="s">
        <v>2433</v>
      </c>
      <c r="AQ147" s="237" t="s">
        <v>7459</v>
      </c>
      <c r="AR147" s="237" t="s">
        <v>2433</v>
      </c>
      <c r="AS147" s="237" t="s">
        <v>7460</v>
      </c>
      <c r="AT147" s="237" t="s">
        <v>2433</v>
      </c>
      <c r="AU147" s="237" t="s">
        <v>7461</v>
      </c>
      <c r="AV147" s="237" t="s">
        <v>2433</v>
      </c>
      <c r="AW147" s="237" t="s">
        <v>7462</v>
      </c>
      <c r="AX147" s="237" t="s">
        <v>2433</v>
      </c>
      <c r="AY147" s="237" t="s">
        <v>2531</v>
      </c>
      <c r="AZ147" s="237" t="s">
        <v>7463</v>
      </c>
      <c r="BA147" s="237" t="s">
        <v>7464</v>
      </c>
      <c r="BB147" s="237" t="s">
        <v>7465</v>
      </c>
      <c r="BC147" s="237" t="s">
        <v>7466</v>
      </c>
      <c r="BD147" s="237" t="s">
        <v>2433</v>
      </c>
      <c r="BE147" s="237" t="s">
        <v>7467</v>
      </c>
      <c r="BF147" s="237" t="s">
        <v>2433</v>
      </c>
      <c r="BG147" s="237" t="s">
        <v>2462</v>
      </c>
      <c r="BH147" s="237" t="s">
        <v>2462</v>
      </c>
      <c r="BI147" s="237" t="s">
        <v>2462</v>
      </c>
      <c r="BJ147" s="237" t="s">
        <v>2433</v>
      </c>
      <c r="BK147" s="237" t="s">
        <v>2462</v>
      </c>
      <c r="BL147" s="237" t="s">
        <v>2462</v>
      </c>
      <c r="BM147" s="237" t="s">
        <v>2462</v>
      </c>
      <c r="BN147" s="237" t="s">
        <v>2462</v>
      </c>
      <c r="BO147" s="237" t="s">
        <v>2462</v>
      </c>
      <c r="BP147" s="237" t="s">
        <v>7468</v>
      </c>
      <c r="BQ147" s="237" t="s">
        <v>7469</v>
      </c>
      <c r="BR147" s="237" t="s">
        <v>7470</v>
      </c>
      <c r="BS147" s="237" t="s">
        <v>7471</v>
      </c>
      <c r="BT147" s="237" t="s">
        <v>2433</v>
      </c>
      <c r="BU147" s="237" t="s">
        <v>2433</v>
      </c>
      <c r="BV147" s="237" t="s">
        <v>2433</v>
      </c>
      <c r="BW147" s="237" t="s">
        <v>7472</v>
      </c>
      <c r="BX147" s="237" t="s">
        <v>2507</v>
      </c>
      <c r="BY147" s="237" t="s">
        <v>7473</v>
      </c>
      <c r="BZ147" s="237" t="s">
        <v>2462</v>
      </c>
      <c r="CA147" s="237" t="s">
        <v>2433</v>
      </c>
      <c r="CB147" s="237" t="s">
        <v>7473</v>
      </c>
      <c r="CC147" s="237" t="s">
        <v>2462</v>
      </c>
      <c r="CD147" s="237" t="s">
        <v>2433</v>
      </c>
      <c r="CE147" s="237" t="s">
        <v>2433</v>
      </c>
      <c r="CF147" s="237" t="s">
        <v>2433</v>
      </c>
      <c r="CG147" s="237" t="s">
        <v>2433</v>
      </c>
      <c r="CH147" s="237" t="s">
        <v>2433</v>
      </c>
      <c r="CI147" s="237" t="s">
        <v>2462</v>
      </c>
      <c r="CJ147" s="237" t="s">
        <v>2433</v>
      </c>
      <c r="CK147" s="237" t="s">
        <v>2433</v>
      </c>
      <c r="CL147" s="237" t="s">
        <v>2462</v>
      </c>
      <c r="CM147" s="237" t="s">
        <v>2433</v>
      </c>
      <c r="CN147" s="237" t="s">
        <v>2433</v>
      </c>
      <c r="CO147" s="237" t="s">
        <v>2433</v>
      </c>
      <c r="CP147" s="237" t="s">
        <v>2433</v>
      </c>
      <c r="CQ147" s="237" t="s">
        <v>2433</v>
      </c>
      <c r="CR147" s="237" t="s">
        <v>2462</v>
      </c>
      <c r="CS147" s="237" t="s">
        <v>2462</v>
      </c>
      <c r="CT147" s="237" t="s">
        <v>2433</v>
      </c>
      <c r="CU147" s="237" t="s">
        <v>2433</v>
      </c>
      <c r="CV147" s="237" t="s">
        <v>2433</v>
      </c>
      <c r="CW147" s="237" t="s">
        <v>2433</v>
      </c>
      <c r="CX147" s="237" t="s">
        <v>2462</v>
      </c>
      <c r="CY147" s="237" t="s">
        <v>2433</v>
      </c>
      <c r="CZ147" s="237" t="s">
        <v>7474</v>
      </c>
      <c r="DA147" s="237" t="s">
        <v>2511</v>
      </c>
      <c r="DB147" s="238">
        <v>43133.559548611112</v>
      </c>
      <c r="DC147" s="237" t="s">
        <v>2511</v>
      </c>
      <c r="DD147" s="238">
        <v>43133.559548611112</v>
      </c>
    </row>
    <row r="148" spans="1:108" ht="45" hidden="1" x14ac:dyDescent="0.25">
      <c r="A148" s="236">
        <v>155</v>
      </c>
      <c r="B148" s="237" t="s">
        <v>5989</v>
      </c>
      <c r="C148" s="236">
        <v>11</v>
      </c>
      <c r="D148" s="236" t="b">
        <v>1</v>
      </c>
      <c r="E148" s="237" t="s">
        <v>2433</v>
      </c>
      <c r="F148" s="237" t="s">
        <v>3607</v>
      </c>
      <c r="G148" s="237" t="s">
        <v>7475</v>
      </c>
      <c r="H148" s="237" t="s">
        <v>3609</v>
      </c>
      <c r="I148" s="237" t="s">
        <v>7476</v>
      </c>
      <c r="J148" s="237" t="s">
        <v>7477</v>
      </c>
      <c r="K148" s="237" t="s">
        <v>7478</v>
      </c>
      <c r="L148" s="237" t="s">
        <v>7479</v>
      </c>
      <c r="M148" s="237" t="s">
        <v>7480</v>
      </c>
      <c r="N148" s="237" t="s">
        <v>7481</v>
      </c>
      <c r="O148" s="237" t="s">
        <v>7482</v>
      </c>
      <c r="P148" s="237" t="s">
        <v>2433</v>
      </c>
      <c r="Q148" s="237" t="s">
        <v>7483</v>
      </c>
      <c r="R148" s="237" t="s">
        <v>2433</v>
      </c>
      <c r="S148" s="237" t="s">
        <v>2462</v>
      </c>
      <c r="T148" s="237" t="s">
        <v>2433</v>
      </c>
      <c r="U148" s="237" t="s">
        <v>2462</v>
      </c>
      <c r="V148" s="237" t="s">
        <v>2433</v>
      </c>
      <c r="W148" s="237" t="s">
        <v>7484</v>
      </c>
      <c r="X148" s="237" t="s">
        <v>2433</v>
      </c>
      <c r="Y148" s="237" t="s">
        <v>7485</v>
      </c>
      <c r="Z148" s="237" t="s">
        <v>2433</v>
      </c>
      <c r="AA148" s="237" t="s">
        <v>7486</v>
      </c>
      <c r="AB148" s="237" t="s">
        <v>2433</v>
      </c>
      <c r="AC148" s="237" t="s">
        <v>7487</v>
      </c>
      <c r="AD148" s="237" t="s">
        <v>2433</v>
      </c>
      <c r="AE148" s="237" t="s">
        <v>7488</v>
      </c>
      <c r="AF148" s="237" t="s">
        <v>2433</v>
      </c>
      <c r="AG148" s="237" t="s">
        <v>7489</v>
      </c>
      <c r="AH148" s="237" t="s">
        <v>2433</v>
      </c>
      <c r="AI148" s="237" t="s">
        <v>7490</v>
      </c>
      <c r="AJ148" s="237" t="s">
        <v>2433</v>
      </c>
      <c r="AK148" s="237" t="s">
        <v>7491</v>
      </c>
      <c r="AL148" s="237" t="s">
        <v>2433</v>
      </c>
      <c r="AM148" s="237" t="s">
        <v>7492</v>
      </c>
      <c r="AN148" s="237" t="s">
        <v>2433</v>
      </c>
      <c r="AO148" s="237" t="s">
        <v>7493</v>
      </c>
      <c r="AP148" s="237" t="s">
        <v>2433</v>
      </c>
      <c r="AQ148" s="237" t="s">
        <v>7494</v>
      </c>
      <c r="AR148" s="237" t="s">
        <v>2433</v>
      </c>
      <c r="AS148" s="237" t="s">
        <v>7495</v>
      </c>
      <c r="AT148" s="237" t="s">
        <v>2433</v>
      </c>
      <c r="AU148" s="237" t="s">
        <v>7496</v>
      </c>
      <c r="AV148" s="237" t="s">
        <v>2433</v>
      </c>
      <c r="AW148" s="237" t="s">
        <v>7497</v>
      </c>
      <c r="AX148" s="237" t="s">
        <v>2433</v>
      </c>
      <c r="AY148" s="237" t="s">
        <v>7498</v>
      </c>
      <c r="AZ148" s="237" t="s">
        <v>7499</v>
      </c>
      <c r="BA148" s="237" t="s">
        <v>7500</v>
      </c>
      <c r="BB148" s="237" t="s">
        <v>7501</v>
      </c>
      <c r="BC148" s="237" t="s">
        <v>2462</v>
      </c>
      <c r="BD148" s="237" t="s">
        <v>70</v>
      </c>
      <c r="BE148" s="237" t="s">
        <v>7502</v>
      </c>
      <c r="BF148" s="237" t="s">
        <v>2433</v>
      </c>
      <c r="BG148" s="237" t="s">
        <v>2462</v>
      </c>
      <c r="BH148" s="237" t="s">
        <v>2462</v>
      </c>
      <c r="BI148" s="237" t="s">
        <v>2462</v>
      </c>
      <c r="BJ148" s="237" t="s">
        <v>2433</v>
      </c>
      <c r="BK148" s="237" t="s">
        <v>2462</v>
      </c>
      <c r="BL148" s="237" t="s">
        <v>2462</v>
      </c>
      <c r="BM148" s="237" t="s">
        <v>2462</v>
      </c>
      <c r="BN148" s="237" t="s">
        <v>2462</v>
      </c>
      <c r="BO148" s="237" t="s">
        <v>2462</v>
      </c>
      <c r="BP148" s="237" t="s">
        <v>7503</v>
      </c>
      <c r="BQ148" s="237" t="s">
        <v>7504</v>
      </c>
      <c r="BR148" s="237" t="s">
        <v>2433</v>
      </c>
      <c r="BS148" s="237" t="s">
        <v>7505</v>
      </c>
      <c r="BT148" s="237" t="s">
        <v>2433</v>
      </c>
      <c r="BU148" s="237" t="s">
        <v>2433</v>
      </c>
      <c r="BV148" s="237" t="s">
        <v>2433</v>
      </c>
      <c r="BW148" s="237" t="s">
        <v>7505</v>
      </c>
      <c r="BX148" s="237" t="s">
        <v>2507</v>
      </c>
      <c r="BY148" s="237" t="s">
        <v>7506</v>
      </c>
      <c r="BZ148" s="237" t="s">
        <v>2702</v>
      </c>
      <c r="CA148" s="237" t="s">
        <v>7507</v>
      </c>
      <c r="CB148" s="237" t="s">
        <v>7508</v>
      </c>
      <c r="CC148" s="237" t="s">
        <v>2462</v>
      </c>
      <c r="CD148" s="237" t="s">
        <v>2433</v>
      </c>
      <c r="CE148" s="237" t="s">
        <v>2433</v>
      </c>
      <c r="CF148" s="237" t="s">
        <v>2433</v>
      </c>
      <c r="CG148" s="237" t="s">
        <v>2433</v>
      </c>
      <c r="CH148" s="237" t="s">
        <v>2433</v>
      </c>
      <c r="CI148" s="237" t="s">
        <v>2462</v>
      </c>
      <c r="CJ148" s="237" t="s">
        <v>2433</v>
      </c>
      <c r="CK148" s="237" t="s">
        <v>2433</v>
      </c>
      <c r="CL148" s="237" t="s">
        <v>2462</v>
      </c>
      <c r="CM148" s="237" t="s">
        <v>2433</v>
      </c>
      <c r="CN148" s="237" t="s">
        <v>2433</v>
      </c>
      <c r="CO148" s="237" t="s">
        <v>2433</v>
      </c>
      <c r="CP148" s="237" t="s">
        <v>2433</v>
      </c>
      <c r="CQ148" s="237" t="s">
        <v>2433</v>
      </c>
      <c r="CR148" s="237" t="s">
        <v>2462</v>
      </c>
      <c r="CS148" s="237" t="s">
        <v>2462</v>
      </c>
      <c r="CT148" s="237" t="s">
        <v>2433</v>
      </c>
      <c r="CU148" s="237" t="s">
        <v>2433</v>
      </c>
      <c r="CV148" s="237" t="s">
        <v>2433</v>
      </c>
      <c r="CW148" s="237" t="s">
        <v>2433</v>
      </c>
      <c r="CX148" s="237" t="s">
        <v>2462</v>
      </c>
      <c r="CY148" s="237" t="s">
        <v>2433</v>
      </c>
      <c r="CZ148" s="237" t="s">
        <v>7509</v>
      </c>
      <c r="DA148" s="237" t="s">
        <v>2511</v>
      </c>
      <c r="DB148" s="238">
        <v>43133.577037037037</v>
      </c>
      <c r="DC148" s="237" t="s">
        <v>2511</v>
      </c>
      <c r="DD148" s="238">
        <v>43200.394490740742</v>
      </c>
    </row>
    <row r="149" spans="1:108" ht="45" hidden="1" x14ac:dyDescent="0.25">
      <c r="A149" s="236">
        <v>156</v>
      </c>
      <c r="B149" s="237" t="s">
        <v>5989</v>
      </c>
      <c r="C149" s="236">
        <v>43</v>
      </c>
      <c r="D149" s="236" t="b">
        <v>1</v>
      </c>
      <c r="E149" s="237" t="s">
        <v>2433</v>
      </c>
      <c r="F149" s="237" t="s">
        <v>4426</v>
      </c>
      <c r="G149" s="237" t="s">
        <v>4289</v>
      </c>
      <c r="H149" s="237" t="s">
        <v>4427</v>
      </c>
      <c r="I149" s="237" t="s">
        <v>6375</v>
      </c>
      <c r="J149" s="237" t="s">
        <v>4426</v>
      </c>
      <c r="K149" s="237" t="s">
        <v>4289</v>
      </c>
      <c r="L149" s="237" t="s">
        <v>4427</v>
      </c>
      <c r="M149" s="237" t="s">
        <v>4428</v>
      </c>
      <c r="N149" s="237" t="s">
        <v>4429</v>
      </c>
      <c r="O149" s="237" t="s">
        <v>7510</v>
      </c>
      <c r="P149" s="237" t="s">
        <v>7511</v>
      </c>
      <c r="Q149" s="237" t="s">
        <v>7512</v>
      </c>
      <c r="R149" s="237" t="s">
        <v>2433</v>
      </c>
      <c r="S149" s="237" t="s">
        <v>2462</v>
      </c>
      <c r="T149" s="237" t="s">
        <v>2433</v>
      </c>
      <c r="U149" s="237" t="s">
        <v>2462</v>
      </c>
      <c r="V149" s="237" t="s">
        <v>2433</v>
      </c>
      <c r="W149" s="237" t="s">
        <v>7513</v>
      </c>
      <c r="X149" s="237" t="s">
        <v>2433</v>
      </c>
      <c r="Y149" s="237" t="s">
        <v>7514</v>
      </c>
      <c r="Z149" s="237" t="s">
        <v>2433</v>
      </c>
      <c r="AA149" s="237" t="s">
        <v>7515</v>
      </c>
      <c r="AB149" s="237" t="s">
        <v>2433</v>
      </c>
      <c r="AC149" s="237" t="s">
        <v>7516</v>
      </c>
      <c r="AD149" s="237" t="s">
        <v>2433</v>
      </c>
      <c r="AE149" s="237" t="s">
        <v>7517</v>
      </c>
      <c r="AF149" s="237" t="s">
        <v>2433</v>
      </c>
      <c r="AG149" s="237" t="s">
        <v>7518</v>
      </c>
      <c r="AH149" s="237" t="s">
        <v>2433</v>
      </c>
      <c r="AI149" s="237" t="s">
        <v>7519</v>
      </c>
      <c r="AJ149" s="237" t="s">
        <v>2433</v>
      </c>
      <c r="AK149" s="237" t="s">
        <v>7520</v>
      </c>
      <c r="AL149" s="237" t="s">
        <v>2433</v>
      </c>
      <c r="AM149" s="237" t="s">
        <v>2462</v>
      </c>
      <c r="AN149" s="237" t="s">
        <v>2433</v>
      </c>
      <c r="AO149" s="237" t="s">
        <v>7521</v>
      </c>
      <c r="AP149" s="237" t="s">
        <v>2433</v>
      </c>
      <c r="AQ149" s="237" t="s">
        <v>7522</v>
      </c>
      <c r="AR149" s="237" t="s">
        <v>2433</v>
      </c>
      <c r="AS149" s="237" t="s">
        <v>7523</v>
      </c>
      <c r="AT149" s="237" t="s">
        <v>2433</v>
      </c>
      <c r="AU149" s="237" t="s">
        <v>7524</v>
      </c>
      <c r="AV149" s="237" t="s">
        <v>2433</v>
      </c>
      <c r="AW149" s="237" t="s">
        <v>7525</v>
      </c>
      <c r="AX149" s="237" t="s">
        <v>2433</v>
      </c>
      <c r="AY149" s="237" t="s">
        <v>3219</v>
      </c>
      <c r="AZ149" s="237" t="s">
        <v>7526</v>
      </c>
      <c r="BA149" s="237" t="s">
        <v>7527</v>
      </c>
      <c r="BB149" s="237" t="s">
        <v>7528</v>
      </c>
      <c r="BC149" s="237" t="s">
        <v>2462</v>
      </c>
      <c r="BD149" s="237" t="s">
        <v>70</v>
      </c>
      <c r="BE149" s="237" t="s">
        <v>7529</v>
      </c>
      <c r="BF149" s="237" t="s">
        <v>2433</v>
      </c>
      <c r="BG149" s="237" t="s">
        <v>2462</v>
      </c>
      <c r="BH149" s="237" t="s">
        <v>2462</v>
      </c>
      <c r="BI149" s="237" t="s">
        <v>2462</v>
      </c>
      <c r="BJ149" s="237" t="s">
        <v>2433</v>
      </c>
      <c r="BK149" s="237" t="s">
        <v>2462</v>
      </c>
      <c r="BL149" s="237" t="s">
        <v>2462</v>
      </c>
      <c r="BM149" s="237" t="s">
        <v>2462</v>
      </c>
      <c r="BN149" s="237" t="s">
        <v>2462</v>
      </c>
      <c r="BO149" s="237" t="s">
        <v>2462</v>
      </c>
      <c r="BP149" s="237" t="s">
        <v>7530</v>
      </c>
      <c r="BQ149" s="237" t="s">
        <v>7531</v>
      </c>
      <c r="BR149" s="237" t="s">
        <v>7532</v>
      </c>
      <c r="BS149" s="237" t="s">
        <v>7533</v>
      </c>
      <c r="BT149" s="237" t="s">
        <v>2433</v>
      </c>
      <c r="BU149" s="237" t="s">
        <v>2433</v>
      </c>
      <c r="BV149" s="237" t="s">
        <v>2433</v>
      </c>
      <c r="BW149" s="237" t="s">
        <v>7534</v>
      </c>
      <c r="BX149" s="237" t="s">
        <v>2507</v>
      </c>
      <c r="BY149" s="237" t="s">
        <v>7535</v>
      </c>
      <c r="BZ149" s="237" t="s">
        <v>2462</v>
      </c>
      <c r="CA149" s="237" t="s">
        <v>2433</v>
      </c>
      <c r="CB149" s="237" t="s">
        <v>7535</v>
      </c>
      <c r="CC149" s="237" t="s">
        <v>2705</v>
      </c>
      <c r="CD149" s="237" t="s">
        <v>7536</v>
      </c>
      <c r="CE149" s="237" t="s">
        <v>7537</v>
      </c>
      <c r="CF149" s="237" t="s">
        <v>2433</v>
      </c>
      <c r="CG149" s="237" t="s">
        <v>7538</v>
      </c>
      <c r="CH149" s="237" t="s">
        <v>2433</v>
      </c>
      <c r="CI149" s="237" t="s">
        <v>7539</v>
      </c>
      <c r="CJ149" s="237" t="s">
        <v>2433</v>
      </c>
      <c r="CK149" s="237" t="s">
        <v>2433</v>
      </c>
      <c r="CL149" s="237" t="s">
        <v>2462</v>
      </c>
      <c r="CM149" s="237" t="s">
        <v>2433</v>
      </c>
      <c r="CN149" s="237" t="s">
        <v>2433</v>
      </c>
      <c r="CO149" s="237" t="s">
        <v>2433</v>
      </c>
      <c r="CP149" s="237" t="s">
        <v>2433</v>
      </c>
      <c r="CQ149" s="237" t="s">
        <v>2433</v>
      </c>
      <c r="CR149" s="237" t="s">
        <v>2462</v>
      </c>
      <c r="CS149" s="237" t="s">
        <v>2462</v>
      </c>
      <c r="CT149" s="237" t="s">
        <v>2433</v>
      </c>
      <c r="CU149" s="237" t="s">
        <v>2433</v>
      </c>
      <c r="CV149" s="237" t="s">
        <v>2433</v>
      </c>
      <c r="CW149" s="237" t="s">
        <v>2433</v>
      </c>
      <c r="CX149" s="237" t="s">
        <v>2462</v>
      </c>
      <c r="CY149" s="237" t="s">
        <v>2433</v>
      </c>
      <c r="CZ149" s="237" t="s">
        <v>7540</v>
      </c>
      <c r="DA149" s="237" t="s">
        <v>2511</v>
      </c>
      <c r="DB149" s="238">
        <v>43133.580358796295</v>
      </c>
      <c r="DC149" s="237" t="s">
        <v>2511</v>
      </c>
      <c r="DD149" s="238">
        <v>43137.410694444443</v>
      </c>
    </row>
    <row r="150" spans="1:108" ht="90" x14ac:dyDescent="0.25">
      <c r="A150" s="236">
        <v>157</v>
      </c>
      <c r="B150" s="237" t="s">
        <v>5989</v>
      </c>
      <c r="C150" s="236">
        <v>59</v>
      </c>
      <c r="D150" s="236" t="b">
        <v>1</v>
      </c>
      <c r="E150" s="237" t="s">
        <v>7541</v>
      </c>
      <c r="F150" s="237" t="s">
        <v>3829</v>
      </c>
      <c r="G150" s="237" t="s">
        <v>7542</v>
      </c>
      <c r="H150" s="237" t="s">
        <v>3831</v>
      </c>
      <c r="I150" s="237" t="s">
        <v>6656</v>
      </c>
      <c r="J150" s="237" t="s">
        <v>2433</v>
      </c>
      <c r="K150" s="237" t="s">
        <v>2433</v>
      </c>
      <c r="L150" s="237" t="s">
        <v>2433</v>
      </c>
      <c r="M150" s="237" t="s">
        <v>2433</v>
      </c>
      <c r="N150" s="237" t="s">
        <v>2433</v>
      </c>
      <c r="O150" s="237" t="s">
        <v>7543</v>
      </c>
      <c r="P150" s="237" t="s">
        <v>2433</v>
      </c>
      <c r="Q150" s="237" t="s">
        <v>7544</v>
      </c>
      <c r="R150" s="237" t="s">
        <v>2433</v>
      </c>
      <c r="S150" s="237" t="s">
        <v>2462</v>
      </c>
      <c r="T150" s="237" t="s">
        <v>2433</v>
      </c>
      <c r="U150" s="237" t="s">
        <v>2462</v>
      </c>
      <c r="V150" s="237" t="s">
        <v>2433</v>
      </c>
      <c r="W150" s="237" t="s">
        <v>7545</v>
      </c>
      <c r="X150" s="237" t="s">
        <v>2433</v>
      </c>
      <c r="Y150" s="237" t="s">
        <v>7546</v>
      </c>
      <c r="Z150" s="237" t="s">
        <v>2433</v>
      </c>
      <c r="AA150" s="237" t="s">
        <v>7547</v>
      </c>
      <c r="AB150" s="237" t="s">
        <v>2433</v>
      </c>
      <c r="AC150" s="237" t="s">
        <v>7548</v>
      </c>
      <c r="AD150" s="237" t="s">
        <v>2433</v>
      </c>
      <c r="AE150" s="237" t="s">
        <v>7549</v>
      </c>
      <c r="AF150" s="237" t="s">
        <v>2433</v>
      </c>
      <c r="AG150" s="237" t="s">
        <v>7550</v>
      </c>
      <c r="AH150" s="237" t="s">
        <v>2433</v>
      </c>
      <c r="AI150" s="237" t="s">
        <v>7551</v>
      </c>
      <c r="AJ150" s="237" t="s">
        <v>2433</v>
      </c>
      <c r="AK150" s="237" t="s">
        <v>7552</v>
      </c>
      <c r="AL150" s="237" t="s">
        <v>2433</v>
      </c>
      <c r="AM150" s="237" t="s">
        <v>2462</v>
      </c>
      <c r="AN150" s="237" t="s">
        <v>2433</v>
      </c>
      <c r="AO150" s="237" t="s">
        <v>7553</v>
      </c>
      <c r="AP150" s="237" t="s">
        <v>2433</v>
      </c>
      <c r="AQ150" s="237" t="s">
        <v>7554</v>
      </c>
      <c r="AR150" s="237" t="s">
        <v>2433</v>
      </c>
      <c r="AS150" s="237" t="s">
        <v>7555</v>
      </c>
      <c r="AT150" s="237" t="s">
        <v>2433</v>
      </c>
      <c r="AU150" s="237" t="s">
        <v>7556</v>
      </c>
      <c r="AV150" s="237" t="s">
        <v>2433</v>
      </c>
      <c r="AW150" s="237" t="s">
        <v>7557</v>
      </c>
      <c r="AX150" s="237" t="s">
        <v>2433</v>
      </c>
      <c r="AY150" s="237" t="s">
        <v>3850</v>
      </c>
      <c r="AZ150" s="237" t="s">
        <v>7558</v>
      </c>
      <c r="BA150" s="237" t="s">
        <v>7559</v>
      </c>
      <c r="BB150" s="237" t="s">
        <v>7560</v>
      </c>
      <c r="BC150" s="237" t="s">
        <v>7561</v>
      </c>
      <c r="BD150" s="237" t="s">
        <v>2433</v>
      </c>
      <c r="BE150" s="237" t="s">
        <v>7562</v>
      </c>
      <c r="BF150" s="237" t="s">
        <v>7563</v>
      </c>
      <c r="BG150" s="237" t="s">
        <v>7564</v>
      </c>
      <c r="BH150" s="237" t="s">
        <v>5611</v>
      </c>
      <c r="BI150" s="237" t="s">
        <v>7565</v>
      </c>
      <c r="BJ150" s="237" t="s">
        <v>3856</v>
      </c>
      <c r="BK150" s="237" t="s">
        <v>7566</v>
      </c>
      <c r="BL150" s="237" t="s">
        <v>3858</v>
      </c>
      <c r="BM150" s="237" t="s">
        <v>7567</v>
      </c>
      <c r="BN150" s="237" t="s">
        <v>7568</v>
      </c>
      <c r="BO150" s="237" t="s">
        <v>7569</v>
      </c>
      <c r="BP150" s="237" t="s">
        <v>7570</v>
      </c>
      <c r="BQ150" s="237" t="s">
        <v>7571</v>
      </c>
      <c r="BR150" s="237" t="s">
        <v>7572</v>
      </c>
      <c r="BS150" s="237" t="s">
        <v>7573</v>
      </c>
      <c r="BT150" s="237" t="s">
        <v>2462</v>
      </c>
      <c r="BU150" s="237" t="s">
        <v>2462</v>
      </c>
      <c r="BV150" s="237" t="s">
        <v>2433</v>
      </c>
      <c r="BW150" s="237" t="s">
        <v>7574</v>
      </c>
      <c r="BX150" s="237" t="s">
        <v>2507</v>
      </c>
      <c r="BY150" s="237" t="s">
        <v>7575</v>
      </c>
      <c r="BZ150" s="237" t="s">
        <v>2462</v>
      </c>
      <c r="CA150" s="237" t="s">
        <v>2433</v>
      </c>
      <c r="CB150" s="237" t="s">
        <v>7575</v>
      </c>
      <c r="CC150" s="237" t="s">
        <v>3779</v>
      </c>
      <c r="CD150" s="237" t="s">
        <v>7576</v>
      </c>
      <c r="CE150" s="237" t="s">
        <v>7577</v>
      </c>
      <c r="CF150" s="237" t="s">
        <v>2462</v>
      </c>
      <c r="CG150" s="237" t="s">
        <v>7578</v>
      </c>
      <c r="CH150" s="237" t="s">
        <v>7579</v>
      </c>
      <c r="CI150" s="237" t="s">
        <v>7576</v>
      </c>
      <c r="CJ150" s="237" t="s">
        <v>2433</v>
      </c>
      <c r="CK150" s="237" t="s">
        <v>2433</v>
      </c>
      <c r="CL150" s="237" t="s">
        <v>2462</v>
      </c>
      <c r="CM150" s="237" t="s">
        <v>2433</v>
      </c>
      <c r="CN150" s="237" t="s">
        <v>2433</v>
      </c>
      <c r="CO150" s="237" t="s">
        <v>2433</v>
      </c>
      <c r="CP150" s="237" t="s">
        <v>2433</v>
      </c>
      <c r="CQ150" s="237" t="s">
        <v>2433</v>
      </c>
      <c r="CR150" s="237" t="s">
        <v>2462</v>
      </c>
      <c r="CS150" s="237" t="s">
        <v>2462</v>
      </c>
      <c r="CT150" s="237" t="s">
        <v>2433</v>
      </c>
      <c r="CU150" s="237" t="s">
        <v>2433</v>
      </c>
      <c r="CV150" s="237" t="s">
        <v>2433</v>
      </c>
      <c r="CW150" s="237" t="s">
        <v>2433</v>
      </c>
      <c r="CX150" s="237" t="s">
        <v>2462</v>
      </c>
      <c r="CY150" s="237" t="s">
        <v>2433</v>
      </c>
      <c r="CZ150" s="237" t="s">
        <v>7580</v>
      </c>
      <c r="DA150" s="237" t="s">
        <v>2511</v>
      </c>
      <c r="DB150" s="238">
        <v>43133.653437499997</v>
      </c>
      <c r="DC150" s="237" t="s">
        <v>2511</v>
      </c>
      <c r="DD150" s="238">
        <v>43133.653437499997</v>
      </c>
    </row>
    <row r="151" spans="1:108" ht="45" hidden="1" x14ac:dyDescent="0.25">
      <c r="A151" s="236">
        <v>158</v>
      </c>
      <c r="B151" s="237" t="s">
        <v>5989</v>
      </c>
      <c r="C151" s="236">
        <v>65</v>
      </c>
      <c r="D151" s="236" t="b">
        <v>1</v>
      </c>
      <c r="E151" s="237" t="s">
        <v>2433</v>
      </c>
      <c r="F151" s="237" t="s">
        <v>4495</v>
      </c>
      <c r="G151" s="237" t="s">
        <v>3458</v>
      </c>
      <c r="H151" s="237" t="s">
        <v>7581</v>
      </c>
      <c r="I151" s="237" t="s">
        <v>6656</v>
      </c>
      <c r="J151" s="237" t="s">
        <v>7582</v>
      </c>
      <c r="K151" s="237" t="s">
        <v>7583</v>
      </c>
      <c r="L151" s="237" t="s">
        <v>7584</v>
      </c>
      <c r="M151" s="237" t="s">
        <v>4500</v>
      </c>
      <c r="N151" s="237" t="s">
        <v>4501</v>
      </c>
      <c r="O151" s="237" t="s">
        <v>7585</v>
      </c>
      <c r="P151" s="237" t="s">
        <v>2433</v>
      </c>
      <c r="Q151" s="237" t="s">
        <v>7586</v>
      </c>
      <c r="R151" s="237" t="s">
        <v>2433</v>
      </c>
      <c r="S151" s="237" t="s">
        <v>7587</v>
      </c>
      <c r="T151" s="237" t="s">
        <v>2433</v>
      </c>
      <c r="U151" s="237" t="s">
        <v>2462</v>
      </c>
      <c r="V151" s="237" t="s">
        <v>2433</v>
      </c>
      <c r="W151" s="237" t="s">
        <v>7588</v>
      </c>
      <c r="X151" s="237" t="s">
        <v>2433</v>
      </c>
      <c r="Y151" s="237" t="s">
        <v>7589</v>
      </c>
      <c r="Z151" s="237" t="s">
        <v>2433</v>
      </c>
      <c r="AA151" s="237" t="s">
        <v>7590</v>
      </c>
      <c r="AB151" s="237" t="s">
        <v>2433</v>
      </c>
      <c r="AC151" s="237" t="s">
        <v>7591</v>
      </c>
      <c r="AD151" s="237" t="s">
        <v>2433</v>
      </c>
      <c r="AE151" s="237" t="s">
        <v>7592</v>
      </c>
      <c r="AF151" s="237" t="s">
        <v>2433</v>
      </c>
      <c r="AG151" s="237" t="s">
        <v>7593</v>
      </c>
      <c r="AH151" s="237" t="s">
        <v>2433</v>
      </c>
      <c r="AI151" s="237" t="s">
        <v>7594</v>
      </c>
      <c r="AJ151" s="237" t="s">
        <v>2433</v>
      </c>
      <c r="AK151" s="237" t="s">
        <v>7595</v>
      </c>
      <c r="AL151" s="237" t="s">
        <v>2433</v>
      </c>
      <c r="AM151" s="237" t="s">
        <v>7596</v>
      </c>
      <c r="AN151" s="237" t="s">
        <v>2433</v>
      </c>
      <c r="AO151" s="237" t="s">
        <v>7597</v>
      </c>
      <c r="AP151" s="237" t="s">
        <v>2433</v>
      </c>
      <c r="AQ151" s="237" t="s">
        <v>7598</v>
      </c>
      <c r="AR151" s="237" t="s">
        <v>2433</v>
      </c>
      <c r="AS151" s="237" t="s">
        <v>7599</v>
      </c>
      <c r="AT151" s="237" t="s">
        <v>2433</v>
      </c>
      <c r="AU151" s="237" t="s">
        <v>7600</v>
      </c>
      <c r="AV151" s="237" t="s">
        <v>2433</v>
      </c>
      <c r="AW151" s="237" t="s">
        <v>7601</v>
      </c>
      <c r="AX151" s="237" t="s">
        <v>2433</v>
      </c>
      <c r="AY151" s="237" t="s">
        <v>4519</v>
      </c>
      <c r="AZ151" s="237" t="s">
        <v>7602</v>
      </c>
      <c r="BA151" s="237" t="s">
        <v>7603</v>
      </c>
      <c r="BB151" s="237" t="s">
        <v>7604</v>
      </c>
      <c r="BC151" s="237" t="s">
        <v>2462</v>
      </c>
      <c r="BD151" s="237" t="s">
        <v>70</v>
      </c>
      <c r="BE151" s="237" t="s">
        <v>7605</v>
      </c>
      <c r="BF151" s="237" t="s">
        <v>2433</v>
      </c>
      <c r="BG151" s="237" t="s">
        <v>2462</v>
      </c>
      <c r="BH151" s="237" t="s">
        <v>2462</v>
      </c>
      <c r="BI151" s="237" t="s">
        <v>2462</v>
      </c>
      <c r="BJ151" s="237" t="s">
        <v>2433</v>
      </c>
      <c r="BK151" s="237" t="s">
        <v>2462</v>
      </c>
      <c r="BL151" s="237" t="s">
        <v>2462</v>
      </c>
      <c r="BM151" s="237" t="s">
        <v>2462</v>
      </c>
      <c r="BN151" s="237" t="s">
        <v>2462</v>
      </c>
      <c r="BO151" s="237" t="s">
        <v>2462</v>
      </c>
      <c r="BP151" s="237" t="s">
        <v>7606</v>
      </c>
      <c r="BQ151" s="237" t="s">
        <v>7607</v>
      </c>
      <c r="BR151" s="237" t="s">
        <v>7608</v>
      </c>
      <c r="BS151" s="237" t="s">
        <v>2433</v>
      </c>
      <c r="BT151" s="237" t="s">
        <v>7609</v>
      </c>
      <c r="BU151" s="237" t="s">
        <v>2433</v>
      </c>
      <c r="BV151" s="237" t="s">
        <v>2433</v>
      </c>
      <c r="BW151" s="237" t="s">
        <v>7610</v>
      </c>
      <c r="BX151" s="237" t="s">
        <v>2507</v>
      </c>
      <c r="BY151" s="237" t="s">
        <v>7611</v>
      </c>
      <c r="BZ151" s="237" t="s">
        <v>2462</v>
      </c>
      <c r="CA151" s="237" t="s">
        <v>2433</v>
      </c>
      <c r="CB151" s="237" t="s">
        <v>7611</v>
      </c>
      <c r="CC151" s="237" t="s">
        <v>2467</v>
      </c>
      <c r="CD151" s="237" t="s">
        <v>7612</v>
      </c>
      <c r="CE151" s="237" t="s">
        <v>2433</v>
      </c>
      <c r="CF151" s="237" t="s">
        <v>7613</v>
      </c>
      <c r="CG151" s="237" t="s">
        <v>7614</v>
      </c>
      <c r="CH151" s="237" t="s">
        <v>2433</v>
      </c>
      <c r="CI151" s="237" t="s">
        <v>7612</v>
      </c>
      <c r="CJ151" s="237" t="s">
        <v>2433</v>
      </c>
      <c r="CK151" s="237" t="s">
        <v>2433</v>
      </c>
      <c r="CL151" s="237" t="s">
        <v>2462</v>
      </c>
      <c r="CM151" s="237" t="s">
        <v>2433</v>
      </c>
      <c r="CN151" s="237" t="s">
        <v>2433</v>
      </c>
      <c r="CO151" s="237" t="s">
        <v>2433</v>
      </c>
      <c r="CP151" s="237" t="s">
        <v>2433</v>
      </c>
      <c r="CQ151" s="237" t="s">
        <v>2433</v>
      </c>
      <c r="CR151" s="237" t="s">
        <v>2462</v>
      </c>
      <c r="CS151" s="237" t="s">
        <v>2462</v>
      </c>
      <c r="CT151" s="237" t="s">
        <v>2433</v>
      </c>
      <c r="CU151" s="237" t="s">
        <v>2433</v>
      </c>
      <c r="CV151" s="237" t="s">
        <v>2433</v>
      </c>
      <c r="CW151" s="237" t="s">
        <v>2433</v>
      </c>
      <c r="CX151" s="237" t="s">
        <v>2462</v>
      </c>
      <c r="CY151" s="237" t="s">
        <v>2433</v>
      </c>
      <c r="CZ151" s="237" t="s">
        <v>7615</v>
      </c>
      <c r="DA151" s="237" t="s">
        <v>2511</v>
      </c>
      <c r="DB151" s="238">
        <v>43133.690486111111</v>
      </c>
      <c r="DC151" s="237" t="s">
        <v>2511</v>
      </c>
      <c r="DD151" s="238">
        <v>43133.690486111111</v>
      </c>
    </row>
    <row r="152" spans="1:108" ht="30" hidden="1" x14ac:dyDescent="0.25">
      <c r="A152" s="236">
        <v>159</v>
      </c>
      <c r="B152" s="237" t="s">
        <v>5989</v>
      </c>
      <c r="C152" s="236">
        <v>99</v>
      </c>
      <c r="D152" s="236" t="b">
        <v>1</v>
      </c>
      <c r="E152" s="237" t="s">
        <v>2850</v>
      </c>
      <c r="F152" s="237" t="s">
        <v>3198</v>
      </c>
      <c r="G152" s="237" t="s">
        <v>2476</v>
      </c>
      <c r="H152" s="237" t="s">
        <v>3199</v>
      </c>
      <c r="I152" s="237" t="s">
        <v>7616</v>
      </c>
      <c r="J152" s="237" t="s">
        <v>3198</v>
      </c>
      <c r="K152" s="237" t="s">
        <v>7617</v>
      </c>
      <c r="L152" s="237" t="s">
        <v>3199</v>
      </c>
      <c r="M152" s="237" t="s">
        <v>3200</v>
      </c>
      <c r="N152" s="237" t="s">
        <v>7618</v>
      </c>
      <c r="O152" s="237" t="s">
        <v>7619</v>
      </c>
      <c r="P152" s="237" t="s">
        <v>2433</v>
      </c>
      <c r="Q152" s="237" t="s">
        <v>7620</v>
      </c>
      <c r="R152" s="237" t="s">
        <v>2433</v>
      </c>
      <c r="S152" s="237" t="s">
        <v>7621</v>
      </c>
      <c r="T152" s="237" t="s">
        <v>2433</v>
      </c>
      <c r="U152" s="237" t="s">
        <v>2462</v>
      </c>
      <c r="V152" s="237" t="s">
        <v>2433</v>
      </c>
      <c r="W152" s="237" t="s">
        <v>7622</v>
      </c>
      <c r="X152" s="237" t="s">
        <v>2433</v>
      </c>
      <c r="Y152" s="237" t="s">
        <v>7623</v>
      </c>
      <c r="Z152" s="237" t="s">
        <v>2433</v>
      </c>
      <c r="AA152" s="237" t="s">
        <v>7624</v>
      </c>
      <c r="AB152" s="237" t="s">
        <v>2433</v>
      </c>
      <c r="AC152" s="237" t="s">
        <v>7625</v>
      </c>
      <c r="AD152" s="237" t="s">
        <v>2433</v>
      </c>
      <c r="AE152" s="237" t="s">
        <v>7626</v>
      </c>
      <c r="AF152" s="237" t="s">
        <v>2433</v>
      </c>
      <c r="AG152" s="237" t="s">
        <v>7627</v>
      </c>
      <c r="AH152" s="237" t="s">
        <v>2433</v>
      </c>
      <c r="AI152" s="237" t="s">
        <v>7628</v>
      </c>
      <c r="AJ152" s="237" t="s">
        <v>2433</v>
      </c>
      <c r="AK152" s="237" t="s">
        <v>7629</v>
      </c>
      <c r="AL152" s="237" t="s">
        <v>2433</v>
      </c>
      <c r="AM152" s="237" t="s">
        <v>7630</v>
      </c>
      <c r="AN152" s="237" t="s">
        <v>2433</v>
      </c>
      <c r="AO152" s="237" t="s">
        <v>7631</v>
      </c>
      <c r="AP152" s="237" t="s">
        <v>2433</v>
      </c>
      <c r="AQ152" s="237" t="s">
        <v>7632</v>
      </c>
      <c r="AR152" s="237" t="s">
        <v>2433</v>
      </c>
      <c r="AS152" s="237" t="s">
        <v>7633</v>
      </c>
      <c r="AT152" s="237" t="s">
        <v>2433</v>
      </c>
      <c r="AU152" s="237" t="s">
        <v>7634</v>
      </c>
      <c r="AV152" s="237" t="s">
        <v>2433</v>
      </c>
      <c r="AW152" s="237" t="s">
        <v>7635</v>
      </c>
      <c r="AX152" s="237" t="s">
        <v>2433</v>
      </c>
      <c r="AY152" s="237" t="s">
        <v>3219</v>
      </c>
      <c r="AZ152" s="237" t="s">
        <v>7636</v>
      </c>
      <c r="BA152" s="237" t="s">
        <v>7637</v>
      </c>
      <c r="BB152" s="237" t="s">
        <v>7638</v>
      </c>
      <c r="BC152" s="237" t="s">
        <v>2462</v>
      </c>
      <c r="BD152" s="237" t="s">
        <v>70</v>
      </c>
      <c r="BE152" s="237" t="s">
        <v>7639</v>
      </c>
      <c r="BF152" s="237" t="s">
        <v>2433</v>
      </c>
      <c r="BG152" s="237" t="s">
        <v>2462</v>
      </c>
      <c r="BH152" s="237" t="s">
        <v>2462</v>
      </c>
      <c r="BI152" s="237" t="s">
        <v>2462</v>
      </c>
      <c r="BJ152" s="237" t="s">
        <v>2433</v>
      </c>
      <c r="BK152" s="237" t="s">
        <v>2462</v>
      </c>
      <c r="BL152" s="237" t="s">
        <v>2462</v>
      </c>
      <c r="BM152" s="237" t="s">
        <v>2462</v>
      </c>
      <c r="BN152" s="237" t="s">
        <v>2462</v>
      </c>
      <c r="BO152" s="237" t="s">
        <v>2462</v>
      </c>
      <c r="BP152" s="237" t="s">
        <v>7640</v>
      </c>
      <c r="BQ152" s="237" t="s">
        <v>7641</v>
      </c>
      <c r="BR152" s="237" t="s">
        <v>2462</v>
      </c>
      <c r="BS152" s="237" t="s">
        <v>7642</v>
      </c>
      <c r="BT152" s="237" t="s">
        <v>2462</v>
      </c>
      <c r="BU152" s="237" t="s">
        <v>2462</v>
      </c>
      <c r="BV152" s="237" t="s">
        <v>2433</v>
      </c>
      <c r="BW152" s="237" t="s">
        <v>7642</v>
      </c>
      <c r="BX152" s="237" t="s">
        <v>2462</v>
      </c>
      <c r="BY152" s="237" t="s">
        <v>2433</v>
      </c>
      <c r="BZ152" s="237" t="s">
        <v>2462</v>
      </c>
      <c r="CA152" s="237" t="s">
        <v>2433</v>
      </c>
      <c r="CB152" s="237" t="s">
        <v>2462</v>
      </c>
      <c r="CC152" s="237" t="s">
        <v>2462</v>
      </c>
      <c r="CD152" s="237" t="s">
        <v>2462</v>
      </c>
      <c r="CE152" s="237" t="s">
        <v>2433</v>
      </c>
      <c r="CF152" s="237" t="s">
        <v>2433</v>
      </c>
      <c r="CG152" s="237" t="s">
        <v>2433</v>
      </c>
      <c r="CH152" s="237" t="s">
        <v>2433</v>
      </c>
      <c r="CI152" s="237" t="s">
        <v>2462</v>
      </c>
      <c r="CJ152" s="237" t="s">
        <v>2433</v>
      </c>
      <c r="CK152" s="237" t="s">
        <v>2433</v>
      </c>
      <c r="CL152" s="237" t="s">
        <v>2462</v>
      </c>
      <c r="CM152" s="237" t="s">
        <v>2433</v>
      </c>
      <c r="CN152" s="237" t="s">
        <v>2433</v>
      </c>
      <c r="CO152" s="237" t="s">
        <v>2433</v>
      </c>
      <c r="CP152" s="237" t="s">
        <v>2433</v>
      </c>
      <c r="CQ152" s="237" t="s">
        <v>2433</v>
      </c>
      <c r="CR152" s="237" t="s">
        <v>2462</v>
      </c>
      <c r="CS152" s="237" t="s">
        <v>2462</v>
      </c>
      <c r="CT152" s="237" t="s">
        <v>2433</v>
      </c>
      <c r="CU152" s="237" t="s">
        <v>2433</v>
      </c>
      <c r="CV152" s="237" t="s">
        <v>2433</v>
      </c>
      <c r="CW152" s="237" t="s">
        <v>2433</v>
      </c>
      <c r="CX152" s="237" t="s">
        <v>2462</v>
      </c>
      <c r="CY152" s="237" t="s">
        <v>2433</v>
      </c>
      <c r="CZ152" s="237" t="s">
        <v>7643</v>
      </c>
      <c r="DA152" s="237" t="s">
        <v>2511</v>
      </c>
      <c r="DB152" s="238">
        <v>43136.39880787037</v>
      </c>
      <c r="DC152" s="237" t="s">
        <v>2511</v>
      </c>
      <c r="DD152" s="238">
        <v>43136.39880787037</v>
      </c>
    </row>
    <row r="153" spans="1:108" ht="30" hidden="1" x14ac:dyDescent="0.25">
      <c r="A153" s="236">
        <v>160</v>
      </c>
      <c r="B153" s="237" t="s">
        <v>5989</v>
      </c>
      <c r="C153" s="236">
        <v>44</v>
      </c>
      <c r="D153" s="236" t="b">
        <v>1</v>
      </c>
      <c r="E153" s="237" t="s">
        <v>2433</v>
      </c>
      <c r="F153" s="237" t="s">
        <v>7644</v>
      </c>
      <c r="G153" s="237" t="s">
        <v>3255</v>
      </c>
      <c r="H153" s="237" t="s">
        <v>7645</v>
      </c>
      <c r="I153" s="237" t="s">
        <v>6544</v>
      </c>
      <c r="J153" s="237" t="s">
        <v>4288</v>
      </c>
      <c r="K153" s="237" t="s">
        <v>4289</v>
      </c>
      <c r="L153" s="237" t="s">
        <v>4290</v>
      </c>
      <c r="M153" s="237" t="s">
        <v>4291</v>
      </c>
      <c r="N153" s="237" t="s">
        <v>4292</v>
      </c>
      <c r="O153" s="237" t="s">
        <v>7646</v>
      </c>
      <c r="P153" s="237" t="s">
        <v>2433</v>
      </c>
      <c r="Q153" s="237" t="s">
        <v>7647</v>
      </c>
      <c r="R153" s="237" t="s">
        <v>2433</v>
      </c>
      <c r="S153" s="237" t="s">
        <v>2462</v>
      </c>
      <c r="T153" s="237" t="s">
        <v>2433</v>
      </c>
      <c r="U153" s="237" t="s">
        <v>2462</v>
      </c>
      <c r="V153" s="237" t="s">
        <v>2433</v>
      </c>
      <c r="W153" s="237" t="s">
        <v>7648</v>
      </c>
      <c r="X153" s="237" t="s">
        <v>2433</v>
      </c>
      <c r="Y153" s="237" t="s">
        <v>7649</v>
      </c>
      <c r="Z153" s="237" t="s">
        <v>2433</v>
      </c>
      <c r="AA153" s="237" t="s">
        <v>7650</v>
      </c>
      <c r="AB153" s="237" t="s">
        <v>2433</v>
      </c>
      <c r="AC153" s="237" t="s">
        <v>7651</v>
      </c>
      <c r="AD153" s="237" t="s">
        <v>2433</v>
      </c>
      <c r="AE153" s="237" t="s">
        <v>7652</v>
      </c>
      <c r="AF153" s="237" t="s">
        <v>2433</v>
      </c>
      <c r="AG153" s="237" t="s">
        <v>7653</v>
      </c>
      <c r="AH153" s="237" t="s">
        <v>2433</v>
      </c>
      <c r="AI153" s="237" t="s">
        <v>7654</v>
      </c>
      <c r="AJ153" s="237" t="s">
        <v>2433</v>
      </c>
      <c r="AK153" s="237" t="s">
        <v>7655</v>
      </c>
      <c r="AL153" s="237" t="s">
        <v>2433</v>
      </c>
      <c r="AM153" s="237" t="s">
        <v>2462</v>
      </c>
      <c r="AN153" s="237" t="s">
        <v>2433</v>
      </c>
      <c r="AO153" s="237" t="s">
        <v>7656</v>
      </c>
      <c r="AP153" s="237" t="s">
        <v>2433</v>
      </c>
      <c r="AQ153" s="237" t="s">
        <v>7657</v>
      </c>
      <c r="AR153" s="237" t="s">
        <v>2433</v>
      </c>
      <c r="AS153" s="237" t="s">
        <v>7658</v>
      </c>
      <c r="AT153" s="237" t="s">
        <v>2433</v>
      </c>
      <c r="AU153" s="237" t="s">
        <v>7659</v>
      </c>
      <c r="AV153" s="237" t="s">
        <v>2433</v>
      </c>
      <c r="AW153" s="237" t="s">
        <v>7660</v>
      </c>
      <c r="AX153" s="237" t="s">
        <v>2433</v>
      </c>
      <c r="AY153" s="237" t="s">
        <v>4310</v>
      </c>
      <c r="AZ153" s="237" t="s">
        <v>7661</v>
      </c>
      <c r="BA153" s="237" t="s">
        <v>7662</v>
      </c>
      <c r="BB153" s="237" t="s">
        <v>7663</v>
      </c>
      <c r="BC153" s="237" t="s">
        <v>7664</v>
      </c>
      <c r="BD153" s="237" t="s">
        <v>2433</v>
      </c>
      <c r="BE153" s="237" t="s">
        <v>7665</v>
      </c>
      <c r="BF153" s="237" t="s">
        <v>2433</v>
      </c>
      <c r="BG153" s="237" t="s">
        <v>2462</v>
      </c>
      <c r="BH153" s="237" t="s">
        <v>2462</v>
      </c>
      <c r="BI153" s="237" t="s">
        <v>2462</v>
      </c>
      <c r="BJ153" s="237" t="s">
        <v>2433</v>
      </c>
      <c r="BK153" s="237" t="s">
        <v>2462</v>
      </c>
      <c r="BL153" s="237" t="s">
        <v>2462</v>
      </c>
      <c r="BM153" s="237" t="s">
        <v>2462</v>
      </c>
      <c r="BN153" s="237" t="s">
        <v>2462</v>
      </c>
      <c r="BO153" s="237" t="s">
        <v>2462</v>
      </c>
      <c r="BP153" s="237" t="s">
        <v>7666</v>
      </c>
      <c r="BQ153" s="237" t="s">
        <v>7667</v>
      </c>
      <c r="BR153" s="237" t="s">
        <v>2433</v>
      </c>
      <c r="BS153" s="237" t="s">
        <v>7668</v>
      </c>
      <c r="BT153" s="237" t="s">
        <v>2433</v>
      </c>
      <c r="BU153" s="237" t="s">
        <v>2433</v>
      </c>
      <c r="BV153" s="237" t="s">
        <v>2433</v>
      </c>
      <c r="BW153" s="237" t="s">
        <v>7668</v>
      </c>
      <c r="BX153" s="237" t="s">
        <v>2462</v>
      </c>
      <c r="BY153" s="237" t="s">
        <v>2433</v>
      </c>
      <c r="BZ153" s="237" t="s">
        <v>2462</v>
      </c>
      <c r="CA153" s="237" t="s">
        <v>2433</v>
      </c>
      <c r="CB153" s="237" t="s">
        <v>2462</v>
      </c>
      <c r="CC153" s="237" t="s">
        <v>3779</v>
      </c>
      <c r="CD153" s="237" t="s">
        <v>7669</v>
      </c>
      <c r="CE153" s="237" t="s">
        <v>7670</v>
      </c>
      <c r="CF153" s="237" t="s">
        <v>7671</v>
      </c>
      <c r="CG153" s="237" t="s">
        <v>2433</v>
      </c>
      <c r="CH153" s="237" t="s">
        <v>2433</v>
      </c>
      <c r="CI153" s="237" t="s">
        <v>7672</v>
      </c>
      <c r="CJ153" s="237" t="s">
        <v>2433</v>
      </c>
      <c r="CK153" s="237" t="s">
        <v>2433</v>
      </c>
      <c r="CL153" s="237" t="s">
        <v>2462</v>
      </c>
      <c r="CM153" s="237" t="s">
        <v>2433</v>
      </c>
      <c r="CN153" s="237" t="s">
        <v>2433</v>
      </c>
      <c r="CO153" s="237" t="s">
        <v>2433</v>
      </c>
      <c r="CP153" s="237" t="s">
        <v>2433</v>
      </c>
      <c r="CQ153" s="237" t="s">
        <v>2433</v>
      </c>
      <c r="CR153" s="237" t="s">
        <v>2462</v>
      </c>
      <c r="CS153" s="237" t="s">
        <v>2462</v>
      </c>
      <c r="CT153" s="237" t="s">
        <v>2433</v>
      </c>
      <c r="CU153" s="237" t="s">
        <v>2433</v>
      </c>
      <c r="CV153" s="237" t="s">
        <v>2433</v>
      </c>
      <c r="CW153" s="237" t="s">
        <v>2433</v>
      </c>
      <c r="CX153" s="237" t="s">
        <v>2462</v>
      </c>
      <c r="CY153" s="237" t="s">
        <v>2433</v>
      </c>
      <c r="CZ153" s="237" t="s">
        <v>7673</v>
      </c>
      <c r="DA153" s="237" t="s">
        <v>2511</v>
      </c>
      <c r="DB153" s="238">
        <v>43136.401817129627</v>
      </c>
      <c r="DC153" s="237" t="s">
        <v>2511</v>
      </c>
      <c r="DD153" s="238">
        <v>43136.401817129627</v>
      </c>
    </row>
    <row r="154" spans="1:108" ht="45" hidden="1" x14ac:dyDescent="0.25">
      <c r="A154" s="236">
        <v>161</v>
      </c>
      <c r="B154" s="237" t="s">
        <v>5989</v>
      </c>
      <c r="C154" s="236">
        <v>12</v>
      </c>
      <c r="D154" s="236" t="b">
        <v>1</v>
      </c>
      <c r="E154" s="237" t="s">
        <v>2710</v>
      </c>
      <c r="F154" s="237" t="s">
        <v>4394</v>
      </c>
      <c r="G154" s="237" t="s">
        <v>2673</v>
      </c>
      <c r="H154" s="237" t="s">
        <v>7674</v>
      </c>
      <c r="I154" s="237" t="s">
        <v>7184</v>
      </c>
      <c r="J154" s="237" t="s">
        <v>4396</v>
      </c>
      <c r="K154" s="237" t="s">
        <v>2476</v>
      </c>
      <c r="L154" s="237" t="s">
        <v>4397</v>
      </c>
      <c r="M154" s="237" t="s">
        <v>4398</v>
      </c>
      <c r="N154" s="237" t="s">
        <v>4399</v>
      </c>
      <c r="O154" s="237" t="s">
        <v>7675</v>
      </c>
      <c r="P154" s="237" t="s">
        <v>7676</v>
      </c>
      <c r="Q154" s="237" t="s">
        <v>7677</v>
      </c>
      <c r="R154" s="237" t="s">
        <v>2433</v>
      </c>
      <c r="S154" s="237" t="s">
        <v>2462</v>
      </c>
      <c r="T154" s="237" t="s">
        <v>2433</v>
      </c>
      <c r="U154" s="237" t="s">
        <v>2462</v>
      </c>
      <c r="V154" s="237" t="s">
        <v>2433</v>
      </c>
      <c r="W154" s="237" t="s">
        <v>7678</v>
      </c>
      <c r="X154" s="237" t="s">
        <v>2433</v>
      </c>
      <c r="Y154" s="237" t="s">
        <v>7679</v>
      </c>
      <c r="Z154" s="237" t="s">
        <v>2433</v>
      </c>
      <c r="AA154" s="237" t="s">
        <v>7680</v>
      </c>
      <c r="AB154" s="237" t="s">
        <v>7676</v>
      </c>
      <c r="AC154" s="237" t="s">
        <v>7681</v>
      </c>
      <c r="AD154" s="237" t="s">
        <v>2433</v>
      </c>
      <c r="AE154" s="237" t="s">
        <v>7682</v>
      </c>
      <c r="AF154" s="237" t="s">
        <v>2433</v>
      </c>
      <c r="AG154" s="237" t="s">
        <v>7683</v>
      </c>
      <c r="AH154" s="237" t="s">
        <v>2433</v>
      </c>
      <c r="AI154" s="237" t="s">
        <v>7684</v>
      </c>
      <c r="AJ154" s="237" t="s">
        <v>2433</v>
      </c>
      <c r="AK154" s="237" t="s">
        <v>7685</v>
      </c>
      <c r="AL154" s="237" t="s">
        <v>2433</v>
      </c>
      <c r="AM154" s="237" t="s">
        <v>2462</v>
      </c>
      <c r="AN154" s="237" t="s">
        <v>2433</v>
      </c>
      <c r="AO154" s="237" t="s">
        <v>7686</v>
      </c>
      <c r="AP154" s="237" t="s">
        <v>2433</v>
      </c>
      <c r="AQ154" s="237" t="s">
        <v>2462</v>
      </c>
      <c r="AR154" s="237" t="s">
        <v>2433</v>
      </c>
      <c r="AS154" s="237" t="s">
        <v>7686</v>
      </c>
      <c r="AT154" s="237" t="s">
        <v>2433</v>
      </c>
      <c r="AU154" s="237" t="s">
        <v>7687</v>
      </c>
      <c r="AV154" s="237" t="s">
        <v>2433</v>
      </c>
      <c r="AW154" s="237" t="s">
        <v>7688</v>
      </c>
      <c r="AX154" s="237" t="s">
        <v>7689</v>
      </c>
      <c r="AY154" s="237" t="s">
        <v>2531</v>
      </c>
      <c r="AZ154" s="237" t="s">
        <v>7690</v>
      </c>
      <c r="BA154" s="237" t="s">
        <v>7691</v>
      </c>
      <c r="BB154" s="237" t="s">
        <v>2462</v>
      </c>
      <c r="BC154" s="237" t="s">
        <v>7692</v>
      </c>
      <c r="BD154" s="237" t="s">
        <v>2433</v>
      </c>
      <c r="BE154" s="237" t="s">
        <v>7693</v>
      </c>
      <c r="BF154" s="237" t="s">
        <v>2433</v>
      </c>
      <c r="BG154" s="237" t="s">
        <v>2462</v>
      </c>
      <c r="BH154" s="237" t="s">
        <v>2462</v>
      </c>
      <c r="BI154" s="237" t="s">
        <v>2462</v>
      </c>
      <c r="BJ154" s="237" t="s">
        <v>2433</v>
      </c>
      <c r="BK154" s="237" t="s">
        <v>2462</v>
      </c>
      <c r="BL154" s="237" t="s">
        <v>2462</v>
      </c>
      <c r="BM154" s="237" t="s">
        <v>2462</v>
      </c>
      <c r="BN154" s="237" t="s">
        <v>2462</v>
      </c>
      <c r="BO154" s="237" t="s">
        <v>2462</v>
      </c>
      <c r="BP154" s="237" t="s">
        <v>7694</v>
      </c>
      <c r="BQ154" s="237" t="s">
        <v>7695</v>
      </c>
      <c r="BR154" s="237" t="s">
        <v>7696</v>
      </c>
      <c r="BS154" s="237" t="s">
        <v>7697</v>
      </c>
      <c r="BT154" s="237" t="s">
        <v>2433</v>
      </c>
      <c r="BU154" s="237" t="s">
        <v>2433</v>
      </c>
      <c r="BV154" s="237" t="s">
        <v>2433</v>
      </c>
      <c r="BW154" s="237" t="s">
        <v>7698</v>
      </c>
      <c r="BX154" s="237" t="s">
        <v>2462</v>
      </c>
      <c r="BY154" s="237" t="s">
        <v>2433</v>
      </c>
      <c r="BZ154" s="237" t="s">
        <v>2462</v>
      </c>
      <c r="CA154" s="237" t="s">
        <v>2433</v>
      </c>
      <c r="CB154" s="237" t="s">
        <v>2462</v>
      </c>
      <c r="CC154" s="237" t="s">
        <v>2705</v>
      </c>
      <c r="CD154" s="237" t="s">
        <v>7699</v>
      </c>
      <c r="CE154" s="237" t="s">
        <v>7700</v>
      </c>
      <c r="CF154" s="237" t="s">
        <v>2433</v>
      </c>
      <c r="CG154" s="237" t="s">
        <v>7701</v>
      </c>
      <c r="CH154" s="237" t="s">
        <v>7702</v>
      </c>
      <c r="CI154" s="237" t="s">
        <v>7699</v>
      </c>
      <c r="CJ154" s="237" t="s">
        <v>2433</v>
      </c>
      <c r="CK154" s="237" t="s">
        <v>2433</v>
      </c>
      <c r="CL154" s="237" t="s">
        <v>2462</v>
      </c>
      <c r="CM154" s="237" t="s">
        <v>2433</v>
      </c>
      <c r="CN154" s="237" t="s">
        <v>2433</v>
      </c>
      <c r="CO154" s="237" t="s">
        <v>2433</v>
      </c>
      <c r="CP154" s="237" t="s">
        <v>2433</v>
      </c>
      <c r="CQ154" s="237" t="s">
        <v>2433</v>
      </c>
      <c r="CR154" s="237" t="s">
        <v>2462</v>
      </c>
      <c r="CS154" s="237" t="s">
        <v>2462</v>
      </c>
      <c r="CT154" s="237" t="s">
        <v>2433</v>
      </c>
      <c r="CU154" s="237" t="s">
        <v>2433</v>
      </c>
      <c r="CV154" s="237" t="s">
        <v>2433</v>
      </c>
      <c r="CW154" s="237" t="s">
        <v>2433</v>
      </c>
      <c r="CX154" s="237" t="s">
        <v>2462</v>
      </c>
      <c r="CY154" s="237" t="s">
        <v>2433</v>
      </c>
      <c r="CZ154" s="237" t="s">
        <v>7703</v>
      </c>
      <c r="DA154" s="237" t="s">
        <v>2511</v>
      </c>
      <c r="DB154" s="238">
        <v>43136.418912037036</v>
      </c>
      <c r="DC154" s="237" t="s">
        <v>2511</v>
      </c>
      <c r="DD154" s="238">
        <v>43136.418912037036</v>
      </c>
    </row>
    <row r="155" spans="1:108" ht="30" hidden="1" x14ac:dyDescent="0.25">
      <c r="A155" s="236">
        <v>162</v>
      </c>
      <c r="B155" s="237" t="s">
        <v>5989</v>
      </c>
      <c r="C155" s="236">
        <v>23</v>
      </c>
      <c r="D155" s="236" t="b">
        <v>1</v>
      </c>
      <c r="E155" s="237" t="s">
        <v>2433</v>
      </c>
      <c r="F155" s="237" t="s">
        <v>3284</v>
      </c>
      <c r="G155" s="237" t="s">
        <v>2476</v>
      </c>
      <c r="H155" s="237" t="s">
        <v>3285</v>
      </c>
      <c r="I155" s="237" t="s">
        <v>6656</v>
      </c>
      <c r="J155" s="237" t="s">
        <v>3287</v>
      </c>
      <c r="K155" s="237" t="s">
        <v>7704</v>
      </c>
      <c r="L155" s="237" t="s">
        <v>7705</v>
      </c>
      <c r="M155" s="237" t="s">
        <v>3290</v>
      </c>
      <c r="N155" s="237" t="s">
        <v>3291</v>
      </c>
      <c r="O155" s="237" t="s">
        <v>7706</v>
      </c>
      <c r="P155" s="237" t="s">
        <v>2433</v>
      </c>
      <c r="Q155" s="237" t="s">
        <v>7707</v>
      </c>
      <c r="R155" s="237" t="s">
        <v>2433</v>
      </c>
      <c r="S155" s="237" t="s">
        <v>7708</v>
      </c>
      <c r="T155" s="237" t="s">
        <v>2433</v>
      </c>
      <c r="U155" s="237" t="s">
        <v>2462</v>
      </c>
      <c r="V155" s="237" t="s">
        <v>2433</v>
      </c>
      <c r="W155" s="237" t="s">
        <v>7709</v>
      </c>
      <c r="X155" s="237" t="s">
        <v>2433</v>
      </c>
      <c r="Y155" s="237" t="s">
        <v>7710</v>
      </c>
      <c r="Z155" s="237" t="s">
        <v>2433</v>
      </c>
      <c r="AA155" s="237" t="s">
        <v>7711</v>
      </c>
      <c r="AB155" s="237" t="s">
        <v>2433</v>
      </c>
      <c r="AC155" s="237" t="s">
        <v>7712</v>
      </c>
      <c r="AD155" s="237" t="s">
        <v>2433</v>
      </c>
      <c r="AE155" s="237" t="s">
        <v>7713</v>
      </c>
      <c r="AF155" s="237" t="s">
        <v>2433</v>
      </c>
      <c r="AG155" s="237" t="s">
        <v>7714</v>
      </c>
      <c r="AH155" s="237" t="s">
        <v>2433</v>
      </c>
      <c r="AI155" s="237" t="s">
        <v>7715</v>
      </c>
      <c r="AJ155" s="237" t="s">
        <v>2433</v>
      </c>
      <c r="AK155" s="237" t="s">
        <v>7716</v>
      </c>
      <c r="AL155" s="237" t="s">
        <v>2433</v>
      </c>
      <c r="AM155" s="237" t="s">
        <v>7717</v>
      </c>
      <c r="AN155" s="237" t="s">
        <v>2433</v>
      </c>
      <c r="AO155" s="237" t="s">
        <v>7718</v>
      </c>
      <c r="AP155" s="237" t="s">
        <v>2433</v>
      </c>
      <c r="AQ155" s="237" t="s">
        <v>7719</v>
      </c>
      <c r="AR155" s="237" t="s">
        <v>2433</v>
      </c>
      <c r="AS155" s="237" t="s">
        <v>7720</v>
      </c>
      <c r="AT155" s="237" t="s">
        <v>2433</v>
      </c>
      <c r="AU155" s="237" t="s">
        <v>7721</v>
      </c>
      <c r="AV155" s="237" t="s">
        <v>2433</v>
      </c>
      <c r="AW155" s="237" t="s">
        <v>7722</v>
      </c>
      <c r="AX155" s="237" t="s">
        <v>2433</v>
      </c>
      <c r="AY155" s="237" t="s">
        <v>3309</v>
      </c>
      <c r="AZ155" s="237" t="s">
        <v>7723</v>
      </c>
      <c r="BA155" s="237" t="s">
        <v>7724</v>
      </c>
      <c r="BB155" s="237" t="s">
        <v>7725</v>
      </c>
      <c r="BC155" s="237" t="s">
        <v>2462</v>
      </c>
      <c r="BD155" s="237" t="s">
        <v>70</v>
      </c>
      <c r="BE155" s="237" t="s">
        <v>7726</v>
      </c>
      <c r="BF155" s="237" t="s">
        <v>2433</v>
      </c>
      <c r="BG155" s="237" t="s">
        <v>2462</v>
      </c>
      <c r="BH155" s="237" t="s">
        <v>2462</v>
      </c>
      <c r="BI155" s="237" t="s">
        <v>2462</v>
      </c>
      <c r="BJ155" s="237" t="s">
        <v>2433</v>
      </c>
      <c r="BK155" s="237" t="s">
        <v>2462</v>
      </c>
      <c r="BL155" s="237" t="s">
        <v>2462</v>
      </c>
      <c r="BM155" s="237" t="s">
        <v>2462</v>
      </c>
      <c r="BN155" s="237" t="s">
        <v>2462</v>
      </c>
      <c r="BO155" s="237" t="s">
        <v>2462</v>
      </c>
      <c r="BP155" s="237" t="s">
        <v>7727</v>
      </c>
      <c r="BQ155" s="237" t="s">
        <v>7728</v>
      </c>
      <c r="BR155" s="237" t="s">
        <v>7729</v>
      </c>
      <c r="BS155" s="237" t="s">
        <v>7730</v>
      </c>
      <c r="BT155" s="237" t="s">
        <v>7731</v>
      </c>
      <c r="BU155" s="237" t="s">
        <v>2433</v>
      </c>
      <c r="BV155" s="237" t="s">
        <v>2433</v>
      </c>
      <c r="BW155" s="237" t="s">
        <v>7732</v>
      </c>
      <c r="BX155" s="237" t="s">
        <v>2507</v>
      </c>
      <c r="BY155" s="237" t="s">
        <v>7733</v>
      </c>
      <c r="BZ155" s="237" t="s">
        <v>2462</v>
      </c>
      <c r="CA155" s="237" t="s">
        <v>2433</v>
      </c>
      <c r="CB155" s="237" t="s">
        <v>7733</v>
      </c>
      <c r="CC155" s="237" t="s">
        <v>2462</v>
      </c>
      <c r="CD155" s="237" t="s">
        <v>2433</v>
      </c>
      <c r="CE155" s="237" t="s">
        <v>2433</v>
      </c>
      <c r="CF155" s="237" t="s">
        <v>2433</v>
      </c>
      <c r="CG155" s="237" t="s">
        <v>2433</v>
      </c>
      <c r="CH155" s="237" t="s">
        <v>2433</v>
      </c>
      <c r="CI155" s="237" t="s">
        <v>2462</v>
      </c>
      <c r="CJ155" s="237" t="s">
        <v>2433</v>
      </c>
      <c r="CK155" s="237" t="s">
        <v>2433</v>
      </c>
      <c r="CL155" s="237" t="s">
        <v>2462</v>
      </c>
      <c r="CM155" s="237" t="s">
        <v>2433</v>
      </c>
      <c r="CN155" s="237" t="s">
        <v>2433</v>
      </c>
      <c r="CO155" s="237" t="s">
        <v>2433</v>
      </c>
      <c r="CP155" s="237" t="s">
        <v>2433</v>
      </c>
      <c r="CQ155" s="237" t="s">
        <v>2433</v>
      </c>
      <c r="CR155" s="237" t="s">
        <v>2462</v>
      </c>
      <c r="CS155" s="237" t="s">
        <v>2462</v>
      </c>
      <c r="CT155" s="237" t="s">
        <v>2433</v>
      </c>
      <c r="CU155" s="237" t="s">
        <v>2433</v>
      </c>
      <c r="CV155" s="237" t="s">
        <v>2433</v>
      </c>
      <c r="CW155" s="237" t="s">
        <v>2433</v>
      </c>
      <c r="CX155" s="237" t="s">
        <v>2462</v>
      </c>
      <c r="CY155" s="237" t="s">
        <v>2433</v>
      </c>
      <c r="CZ155" s="237" t="s">
        <v>7734</v>
      </c>
      <c r="DA155" s="237" t="s">
        <v>2511</v>
      </c>
      <c r="DB155" s="238">
        <v>43136.42292824074</v>
      </c>
      <c r="DC155" s="237" t="s">
        <v>2511</v>
      </c>
      <c r="DD155" s="238">
        <v>43136.507928240739</v>
      </c>
    </row>
    <row r="156" spans="1:108" ht="75" hidden="1" x14ac:dyDescent="0.25">
      <c r="A156" s="236">
        <v>163</v>
      </c>
      <c r="B156" s="237" t="s">
        <v>5989</v>
      </c>
      <c r="C156" s="236">
        <v>90</v>
      </c>
      <c r="D156" s="236" t="b">
        <v>1</v>
      </c>
      <c r="E156" s="237" t="s">
        <v>7735</v>
      </c>
      <c r="F156" s="237" t="s">
        <v>7736</v>
      </c>
      <c r="G156" s="237" t="s">
        <v>4289</v>
      </c>
      <c r="H156" s="237" t="s">
        <v>7737</v>
      </c>
      <c r="I156" s="237" t="s">
        <v>2433</v>
      </c>
      <c r="J156" s="237" t="s">
        <v>7738</v>
      </c>
      <c r="K156" s="237" t="s">
        <v>4019</v>
      </c>
      <c r="L156" s="237" t="s">
        <v>7739</v>
      </c>
      <c r="M156" s="237" t="s">
        <v>2433</v>
      </c>
      <c r="N156" s="237" t="s">
        <v>7740</v>
      </c>
      <c r="O156" s="237" t="s">
        <v>7741</v>
      </c>
      <c r="P156" s="237" t="s">
        <v>2433</v>
      </c>
      <c r="Q156" s="237" t="s">
        <v>7742</v>
      </c>
      <c r="R156" s="237" t="s">
        <v>2433</v>
      </c>
      <c r="S156" s="237" t="s">
        <v>7743</v>
      </c>
      <c r="T156" s="237" t="s">
        <v>2433</v>
      </c>
      <c r="U156" s="237" t="s">
        <v>2462</v>
      </c>
      <c r="V156" s="237" t="s">
        <v>2433</v>
      </c>
      <c r="W156" s="237" t="s">
        <v>7744</v>
      </c>
      <c r="X156" s="237" t="s">
        <v>2433</v>
      </c>
      <c r="Y156" s="237" t="s">
        <v>7745</v>
      </c>
      <c r="Z156" s="237" t="s">
        <v>2433</v>
      </c>
      <c r="AA156" s="237" t="s">
        <v>7746</v>
      </c>
      <c r="AB156" s="237" t="s">
        <v>2433</v>
      </c>
      <c r="AC156" s="237" t="s">
        <v>7747</v>
      </c>
      <c r="AD156" s="237" t="s">
        <v>2433</v>
      </c>
      <c r="AE156" s="237" t="s">
        <v>7748</v>
      </c>
      <c r="AF156" s="237" t="s">
        <v>2433</v>
      </c>
      <c r="AG156" s="237" t="s">
        <v>7749</v>
      </c>
      <c r="AH156" s="237" t="s">
        <v>2433</v>
      </c>
      <c r="AI156" s="237" t="s">
        <v>7750</v>
      </c>
      <c r="AJ156" s="237" t="s">
        <v>2433</v>
      </c>
      <c r="AK156" s="237" t="s">
        <v>7751</v>
      </c>
      <c r="AL156" s="237" t="s">
        <v>2433</v>
      </c>
      <c r="AM156" s="237" t="s">
        <v>2462</v>
      </c>
      <c r="AN156" s="237" t="s">
        <v>2433</v>
      </c>
      <c r="AO156" s="237" t="s">
        <v>7752</v>
      </c>
      <c r="AP156" s="237" t="s">
        <v>2433</v>
      </c>
      <c r="AQ156" s="237" t="s">
        <v>7753</v>
      </c>
      <c r="AR156" s="237" t="s">
        <v>2433</v>
      </c>
      <c r="AS156" s="237" t="s">
        <v>7754</v>
      </c>
      <c r="AT156" s="237" t="s">
        <v>2433</v>
      </c>
      <c r="AU156" s="237" t="s">
        <v>7755</v>
      </c>
      <c r="AV156" s="237" t="s">
        <v>2433</v>
      </c>
      <c r="AW156" s="237" t="s">
        <v>7756</v>
      </c>
      <c r="AX156" s="237" t="s">
        <v>2433</v>
      </c>
      <c r="AY156" s="237" t="s">
        <v>7757</v>
      </c>
      <c r="AZ156" s="237" t="s">
        <v>7758</v>
      </c>
      <c r="BA156" s="237" t="s">
        <v>7759</v>
      </c>
      <c r="BB156" s="237" t="s">
        <v>7760</v>
      </c>
      <c r="BC156" s="237" t="s">
        <v>2462</v>
      </c>
      <c r="BD156" s="237" t="s">
        <v>70</v>
      </c>
      <c r="BE156" s="237" t="s">
        <v>7761</v>
      </c>
      <c r="BF156" s="237" t="s">
        <v>2878</v>
      </c>
      <c r="BG156" s="237" t="s">
        <v>7762</v>
      </c>
      <c r="BH156" s="237" t="s">
        <v>3452</v>
      </c>
      <c r="BI156" s="237" t="s">
        <v>7763</v>
      </c>
      <c r="BJ156" s="237" t="s">
        <v>2433</v>
      </c>
      <c r="BK156" s="237" t="s">
        <v>2462</v>
      </c>
      <c r="BL156" s="237" t="s">
        <v>2462</v>
      </c>
      <c r="BM156" s="237" t="s">
        <v>2462</v>
      </c>
      <c r="BN156" s="237" t="s">
        <v>7762</v>
      </c>
      <c r="BO156" s="237" t="s">
        <v>7763</v>
      </c>
      <c r="BP156" s="237" t="s">
        <v>7764</v>
      </c>
      <c r="BQ156" s="237" t="s">
        <v>7765</v>
      </c>
      <c r="BR156" s="237" t="s">
        <v>7766</v>
      </c>
      <c r="BS156" s="237" t="s">
        <v>7767</v>
      </c>
      <c r="BT156" s="237" t="s">
        <v>2433</v>
      </c>
      <c r="BU156" s="237" t="s">
        <v>2433</v>
      </c>
      <c r="BV156" s="237" t="s">
        <v>2433</v>
      </c>
      <c r="BW156" s="237" t="s">
        <v>7768</v>
      </c>
      <c r="BX156" s="237" t="s">
        <v>2507</v>
      </c>
      <c r="BY156" s="237" t="s">
        <v>7769</v>
      </c>
      <c r="BZ156" s="237" t="s">
        <v>2702</v>
      </c>
      <c r="CA156" s="237" t="s">
        <v>7770</v>
      </c>
      <c r="CB156" s="237" t="s">
        <v>7771</v>
      </c>
      <c r="CC156" s="237" t="s">
        <v>2705</v>
      </c>
      <c r="CD156" s="237" t="s">
        <v>7772</v>
      </c>
      <c r="CE156" s="237" t="s">
        <v>7773</v>
      </c>
      <c r="CF156" s="237" t="s">
        <v>2462</v>
      </c>
      <c r="CG156" s="237" t="s">
        <v>7774</v>
      </c>
      <c r="CH156" s="237" t="s">
        <v>2891</v>
      </c>
      <c r="CI156" s="237" t="s">
        <v>7772</v>
      </c>
      <c r="CJ156" s="237" t="s">
        <v>2433</v>
      </c>
      <c r="CK156" s="237" t="s">
        <v>2433</v>
      </c>
      <c r="CL156" s="237" t="s">
        <v>2462</v>
      </c>
      <c r="CM156" s="237" t="s">
        <v>2433</v>
      </c>
      <c r="CN156" s="237" t="s">
        <v>2433</v>
      </c>
      <c r="CO156" s="237" t="s">
        <v>2433</v>
      </c>
      <c r="CP156" s="237" t="s">
        <v>2433</v>
      </c>
      <c r="CQ156" s="237" t="s">
        <v>2433</v>
      </c>
      <c r="CR156" s="237" t="s">
        <v>2462</v>
      </c>
      <c r="CS156" s="237" t="s">
        <v>2462</v>
      </c>
      <c r="CT156" s="237" t="s">
        <v>2433</v>
      </c>
      <c r="CU156" s="237" t="s">
        <v>2433</v>
      </c>
      <c r="CV156" s="237" t="s">
        <v>2433</v>
      </c>
      <c r="CW156" s="237" t="s">
        <v>2433</v>
      </c>
      <c r="CX156" s="237" t="s">
        <v>2462</v>
      </c>
      <c r="CY156" s="237" t="s">
        <v>2433</v>
      </c>
      <c r="CZ156" s="237" t="s">
        <v>7775</v>
      </c>
      <c r="DA156" s="237" t="s">
        <v>2511</v>
      </c>
      <c r="DB156" s="238">
        <v>43136.457129629627</v>
      </c>
      <c r="DC156" s="237" t="s">
        <v>2511</v>
      </c>
      <c r="DD156" s="238">
        <v>43136.457129629627</v>
      </c>
    </row>
    <row r="157" spans="1:108" ht="30" hidden="1" x14ac:dyDescent="0.25">
      <c r="A157" s="236">
        <v>164</v>
      </c>
      <c r="B157" s="237" t="s">
        <v>5989</v>
      </c>
      <c r="C157" s="236">
        <v>47</v>
      </c>
      <c r="D157" s="236" t="b">
        <v>1</v>
      </c>
      <c r="E157" s="237" t="s">
        <v>2850</v>
      </c>
      <c r="F157" s="237" t="s">
        <v>2433</v>
      </c>
      <c r="G157" s="237" t="s">
        <v>2433</v>
      </c>
      <c r="H157" s="237" t="s">
        <v>2433</v>
      </c>
      <c r="I157" s="237" t="s">
        <v>2433</v>
      </c>
      <c r="J157" s="237" t="s">
        <v>3873</v>
      </c>
      <c r="K157" s="237" t="s">
        <v>2476</v>
      </c>
      <c r="L157" s="237" t="s">
        <v>3874</v>
      </c>
      <c r="M157" s="237" t="s">
        <v>3875</v>
      </c>
      <c r="N157" s="237" t="s">
        <v>3876</v>
      </c>
      <c r="O157" s="237" t="s">
        <v>7776</v>
      </c>
      <c r="P157" s="237" t="s">
        <v>7777</v>
      </c>
      <c r="Q157" s="237" t="s">
        <v>7778</v>
      </c>
      <c r="R157" s="237" t="s">
        <v>2433</v>
      </c>
      <c r="S157" s="237" t="s">
        <v>7779</v>
      </c>
      <c r="T157" s="237" t="s">
        <v>2433</v>
      </c>
      <c r="U157" s="237" t="s">
        <v>2462</v>
      </c>
      <c r="V157" s="237" t="s">
        <v>2433</v>
      </c>
      <c r="W157" s="237" t="s">
        <v>7780</v>
      </c>
      <c r="X157" s="237" t="s">
        <v>2433</v>
      </c>
      <c r="Y157" s="237" t="s">
        <v>7781</v>
      </c>
      <c r="Z157" s="237" t="s">
        <v>2433</v>
      </c>
      <c r="AA157" s="237" t="s">
        <v>7782</v>
      </c>
      <c r="AB157" s="237" t="s">
        <v>2433</v>
      </c>
      <c r="AC157" s="237" t="s">
        <v>7783</v>
      </c>
      <c r="AD157" s="237" t="s">
        <v>2433</v>
      </c>
      <c r="AE157" s="237" t="s">
        <v>7784</v>
      </c>
      <c r="AF157" s="237" t="s">
        <v>2433</v>
      </c>
      <c r="AG157" s="237" t="s">
        <v>7785</v>
      </c>
      <c r="AH157" s="237" t="s">
        <v>2433</v>
      </c>
      <c r="AI157" s="237" t="s">
        <v>7786</v>
      </c>
      <c r="AJ157" s="237" t="s">
        <v>2433</v>
      </c>
      <c r="AK157" s="237" t="s">
        <v>7787</v>
      </c>
      <c r="AL157" s="237" t="s">
        <v>2433</v>
      </c>
      <c r="AM157" s="237" t="s">
        <v>7788</v>
      </c>
      <c r="AN157" s="237" t="s">
        <v>2433</v>
      </c>
      <c r="AO157" s="237" t="s">
        <v>7789</v>
      </c>
      <c r="AP157" s="237" t="s">
        <v>2433</v>
      </c>
      <c r="AQ157" s="237" t="s">
        <v>7790</v>
      </c>
      <c r="AR157" s="237" t="s">
        <v>2433</v>
      </c>
      <c r="AS157" s="237" t="s">
        <v>7791</v>
      </c>
      <c r="AT157" s="237" t="s">
        <v>2433</v>
      </c>
      <c r="AU157" s="237" t="s">
        <v>7792</v>
      </c>
      <c r="AV157" s="237" t="s">
        <v>2433</v>
      </c>
      <c r="AW157" s="237" t="s">
        <v>7793</v>
      </c>
      <c r="AX157" s="237" t="s">
        <v>2433</v>
      </c>
      <c r="AY157" s="237" t="s">
        <v>3894</v>
      </c>
      <c r="AZ157" s="237" t="s">
        <v>7794</v>
      </c>
      <c r="BA157" s="237" t="s">
        <v>7795</v>
      </c>
      <c r="BB157" s="237" t="s">
        <v>7796</v>
      </c>
      <c r="BC157" s="237" t="s">
        <v>2462</v>
      </c>
      <c r="BD157" s="237" t="s">
        <v>70</v>
      </c>
      <c r="BE157" s="237" t="s">
        <v>7797</v>
      </c>
      <c r="BF157" s="237" t="s">
        <v>2433</v>
      </c>
      <c r="BG157" s="237" t="s">
        <v>2462</v>
      </c>
      <c r="BH157" s="237" t="s">
        <v>2462</v>
      </c>
      <c r="BI157" s="237" t="s">
        <v>2462</v>
      </c>
      <c r="BJ157" s="237" t="s">
        <v>2433</v>
      </c>
      <c r="BK157" s="237" t="s">
        <v>2462</v>
      </c>
      <c r="BL157" s="237" t="s">
        <v>2462</v>
      </c>
      <c r="BM157" s="237" t="s">
        <v>2462</v>
      </c>
      <c r="BN157" s="237" t="s">
        <v>2462</v>
      </c>
      <c r="BO157" s="237" t="s">
        <v>2462</v>
      </c>
      <c r="BP157" s="237" t="s">
        <v>7798</v>
      </c>
      <c r="BQ157" s="237" t="s">
        <v>7799</v>
      </c>
      <c r="BR157" s="237" t="s">
        <v>7800</v>
      </c>
      <c r="BS157" s="237" t="s">
        <v>7801</v>
      </c>
      <c r="BT157" s="237" t="s">
        <v>2433</v>
      </c>
      <c r="BU157" s="237" t="s">
        <v>2433</v>
      </c>
      <c r="BV157" s="237" t="s">
        <v>2433</v>
      </c>
      <c r="BW157" s="237" t="s">
        <v>7802</v>
      </c>
      <c r="BX157" s="237" t="s">
        <v>2507</v>
      </c>
      <c r="BY157" s="237" t="s">
        <v>7803</v>
      </c>
      <c r="BZ157" s="237" t="s">
        <v>2702</v>
      </c>
      <c r="CA157" s="237" t="s">
        <v>7804</v>
      </c>
      <c r="CB157" s="237" t="s">
        <v>7805</v>
      </c>
      <c r="CC157" s="237" t="s">
        <v>2467</v>
      </c>
      <c r="CD157" s="237" t="s">
        <v>7806</v>
      </c>
      <c r="CE157" s="237" t="s">
        <v>7807</v>
      </c>
      <c r="CF157" s="237" t="s">
        <v>2433</v>
      </c>
      <c r="CG157" s="237" t="s">
        <v>7808</v>
      </c>
      <c r="CH157" s="237" t="s">
        <v>7809</v>
      </c>
      <c r="CI157" s="237" t="s">
        <v>7806</v>
      </c>
      <c r="CJ157" s="237" t="s">
        <v>2433</v>
      </c>
      <c r="CK157" s="237" t="s">
        <v>2433</v>
      </c>
      <c r="CL157" s="237" t="s">
        <v>2462</v>
      </c>
      <c r="CM157" s="237" t="s">
        <v>2433</v>
      </c>
      <c r="CN157" s="237" t="s">
        <v>2433</v>
      </c>
      <c r="CO157" s="237" t="s">
        <v>2433</v>
      </c>
      <c r="CP157" s="237" t="s">
        <v>2433</v>
      </c>
      <c r="CQ157" s="237" t="s">
        <v>2433</v>
      </c>
      <c r="CR157" s="237" t="s">
        <v>2462</v>
      </c>
      <c r="CS157" s="237" t="s">
        <v>2462</v>
      </c>
      <c r="CT157" s="237" t="s">
        <v>2433</v>
      </c>
      <c r="CU157" s="237" t="s">
        <v>2433</v>
      </c>
      <c r="CV157" s="237" t="s">
        <v>2433</v>
      </c>
      <c r="CW157" s="237" t="s">
        <v>2433</v>
      </c>
      <c r="CX157" s="237" t="s">
        <v>2462</v>
      </c>
      <c r="CY157" s="237" t="s">
        <v>2433</v>
      </c>
      <c r="CZ157" s="237" t="s">
        <v>7810</v>
      </c>
      <c r="DA157" s="237" t="s">
        <v>2511</v>
      </c>
      <c r="DB157" s="238">
        <v>43136.467222222222</v>
      </c>
      <c r="DC157" s="237" t="s">
        <v>2511</v>
      </c>
      <c r="DD157" s="238">
        <v>43137.308252314811</v>
      </c>
    </row>
    <row r="158" spans="1:108" ht="105" hidden="1" x14ac:dyDescent="0.25">
      <c r="A158" s="236">
        <v>165</v>
      </c>
      <c r="B158" s="237" t="s">
        <v>5989</v>
      </c>
      <c r="C158" s="236">
        <v>20</v>
      </c>
      <c r="D158" s="236" t="b">
        <v>1</v>
      </c>
      <c r="E158" s="237" t="s">
        <v>2433</v>
      </c>
      <c r="F158" s="237" t="s">
        <v>7811</v>
      </c>
      <c r="G158" s="237" t="s">
        <v>7812</v>
      </c>
      <c r="H158" s="237" t="s">
        <v>5122</v>
      </c>
      <c r="I158" s="237" t="s">
        <v>6544</v>
      </c>
      <c r="J158" s="237" t="s">
        <v>7811</v>
      </c>
      <c r="K158" s="237" t="s">
        <v>7812</v>
      </c>
      <c r="L158" s="237" t="s">
        <v>5122</v>
      </c>
      <c r="M158" s="237" t="s">
        <v>5123</v>
      </c>
      <c r="N158" s="237" t="s">
        <v>5124</v>
      </c>
      <c r="O158" s="237" t="s">
        <v>7813</v>
      </c>
      <c r="P158" s="237" t="s">
        <v>2433</v>
      </c>
      <c r="Q158" s="237" t="s">
        <v>7814</v>
      </c>
      <c r="R158" s="237" t="s">
        <v>7815</v>
      </c>
      <c r="S158" s="237" t="s">
        <v>7816</v>
      </c>
      <c r="T158" s="237" t="s">
        <v>7817</v>
      </c>
      <c r="U158" s="237" t="s">
        <v>2462</v>
      </c>
      <c r="V158" s="237" t="s">
        <v>2433</v>
      </c>
      <c r="W158" s="237" t="s">
        <v>7818</v>
      </c>
      <c r="X158" s="237" t="s">
        <v>2433</v>
      </c>
      <c r="Y158" s="237" t="s">
        <v>7819</v>
      </c>
      <c r="Z158" s="237" t="s">
        <v>2433</v>
      </c>
      <c r="AA158" s="237" t="s">
        <v>7820</v>
      </c>
      <c r="AB158" s="237" t="s">
        <v>2433</v>
      </c>
      <c r="AC158" s="237" t="s">
        <v>7821</v>
      </c>
      <c r="AD158" s="237" t="s">
        <v>2433</v>
      </c>
      <c r="AE158" s="237" t="s">
        <v>7822</v>
      </c>
      <c r="AF158" s="237" t="s">
        <v>2433</v>
      </c>
      <c r="AG158" s="237" t="s">
        <v>7823</v>
      </c>
      <c r="AH158" s="237" t="s">
        <v>2433</v>
      </c>
      <c r="AI158" s="237" t="s">
        <v>7824</v>
      </c>
      <c r="AJ158" s="237" t="s">
        <v>7825</v>
      </c>
      <c r="AK158" s="237" t="s">
        <v>7826</v>
      </c>
      <c r="AL158" s="237" t="s">
        <v>7827</v>
      </c>
      <c r="AM158" s="237" t="s">
        <v>2462</v>
      </c>
      <c r="AN158" s="237" t="s">
        <v>2433</v>
      </c>
      <c r="AO158" s="237" t="s">
        <v>7828</v>
      </c>
      <c r="AP158" s="237" t="s">
        <v>2433</v>
      </c>
      <c r="AQ158" s="237" t="s">
        <v>7829</v>
      </c>
      <c r="AR158" s="237" t="s">
        <v>2433</v>
      </c>
      <c r="AS158" s="237" t="s">
        <v>7830</v>
      </c>
      <c r="AT158" s="237" t="s">
        <v>2433</v>
      </c>
      <c r="AU158" s="237" t="s">
        <v>7831</v>
      </c>
      <c r="AV158" s="237" t="s">
        <v>2433</v>
      </c>
      <c r="AW158" s="237" t="s">
        <v>7832</v>
      </c>
      <c r="AX158" s="237" t="s">
        <v>2433</v>
      </c>
      <c r="AY158" s="237" t="s">
        <v>5144</v>
      </c>
      <c r="AZ158" s="237" t="s">
        <v>7833</v>
      </c>
      <c r="BA158" s="237" t="s">
        <v>7834</v>
      </c>
      <c r="BB158" s="237" t="s">
        <v>7835</v>
      </c>
      <c r="BC158" s="237" t="s">
        <v>7836</v>
      </c>
      <c r="BD158" s="237" t="s">
        <v>2433</v>
      </c>
      <c r="BE158" s="237" t="s">
        <v>7837</v>
      </c>
      <c r="BF158" s="237" t="s">
        <v>2433</v>
      </c>
      <c r="BG158" s="237" t="s">
        <v>2462</v>
      </c>
      <c r="BH158" s="237" t="s">
        <v>2462</v>
      </c>
      <c r="BI158" s="237" t="s">
        <v>2462</v>
      </c>
      <c r="BJ158" s="237" t="s">
        <v>2433</v>
      </c>
      <c r="BK158" s="237" t="s">
        <v>2462</v>
      </c>
      <c r="BL158" s="237" t="s">
        <v>2462</v>
      </c>
      <c r="BM158" s="237" t="s">
        <v>2462</v>
      </c>
      <c r="BN158" s="237" t="s">
        <v>2462</v>
      </c>
      <c r="BO158" s="237" t="s">
        <v>2462</v>
      </c>
      <c r="BP158" s="237" t="s">
        <v>7838</v>
      </c>
      <c r="BQ158" s="237" t="s">
        <v>7839</v>
      </c>
      <c r="BR158" s="237" t="s">
        <v>2433</v>
      </c>
      <c r="BS158" s="237" t="s">
        <v>3600</v>
      </c>
      <c r="BT158" s="237" t="s">
        <v>2433</v>
      </c>
      <c r="BU158" s="237" t="s">
        <v>2433</v>
      </c>
      <c r="BV158" s="237" t="s">
        <v>2433</v>
      </c>
      <c r="BW158" s="237" t="s">
        <v>3600</v>
      </c>
      <c r="BX158" s="237" t="s">
        <v>2507</v>
      </c>
      <c r="BY158" s="237" t="s">
        <v>7840</v>
      </c>
      <c r="BZ158" s="237" t="s">
        <v>2462</v>
      </c>
      <c r="CA158" s="237" t="s">
        <v>2433</v>
      </c>
      <c r="CB158" s="237" t="s">
        <v>7840</v>
      </c>
      <c r="CC158" s="237" t="s">
        <v>2705</v>
      </c>
      <c r="CD158" s="237" t="s">
        <v>7841</v>
      </c>
      <c r="CE158" s="237" t="s">
        <v>2433</v>
      </c>
      <c r="CF158" s="237" t="s">
        <v>2433</v>
      </c>
      <c r="CG158" s="237" t="s">
        <v>7841</v>
      </c>
      <c r="CH158" s="237" t="s">
        <v>5154</v>
      </c>
      <c r="CI158" s="237" t="s">
        <v>7841</v>
      </c>
      <c r="CJ158" s="237" t="s">
        <v>3779</v>
      </c>
      <c r="CK158" s="237" t="s">
        <v>2318</v>
      </c>
      <c r="CL158" s="237" t="s">
        <v>2462</v>
      </c>
      <c r="CM158" s="237" t="s">
        <v>2433</v>
      </c>
      <c r="CN158" s="237" t="s">
        <v>2433</v>
      </c>
      <c r="CO158" s="237" t="s">
        <v>2433</v>
      </c>
      <c r="CP158" s="237" t="s">
        <v>2433</v>
      </c>
      <c r="CQ158" s="237" t="s">
        <v>2433</v>
      </c>
      <c r="CR158" s="237" t="s">
        <v>2462</v>
      </c>
      <c r="CS158" s="237" t="s">
        <v>2462</v>
      </c>
      <c r="CT158" s="237" t="s">
        <v>2433</v>
      </c>
      <c r="CU158" s="237" t="s">
        <v>2433</v>
      </c>
      <c r="CV158" s="237" t="s">
        <v>2433</v>
      </c>
      <c r="CW158" s="237" t="s">
        <v>2433</v>
      </c>
      <c r="CX158" s="237" t="s">
        <v>2462</v>
      </c>
      <c r="CY158" s="237" t="s">
        <v>2433</v>
      </c>
      <c r="CZ158" s="237" t="s">
        <v>7842</v>
      </c>
      <c r="DA158" s="237" t="s">
        <v>2511</v>
      </c>
      <c r="DB158" s="238">
        <v>43136.497847222221</v>
      </c>
      <c r="DC158" s="237" t="s">
        <v>2511</v>
      </c>
      <c r="DD158" s="238">
        <v>43185.503449074073</v>
      </c>
    </row>
    <row r="159" spans="1:108" ht="60" hidden="1" x14ac:dyDescent="0.25">
      <c r="A159" s="236">
        <v>166</v>
      </c>
      <c r="B159" s="237" t="s">
        <v>5989</v>
      </c>
      <c r="C159" s="236">
        <v>67</v>
      </c>
      <c r="D159" s="236" t="b">
        <v>1</v>
      </c>
      <c r="E159" s="237" t="s">
        <v>2850</v>
      </c>
      <c r="F159" s="237" t="s">
        <v>4238</v>
      </c>
      <c r="G159" s="237" t="s">
        <v>7843</v>
      </c>
      <c r="H159" s="237" t="s">
        <v>4240</v>
      </c>
      <c r="I159" s="237" t="s">
        <v>2433</v>
      </c>
      <c r="J159" s="237" t="s">
        <v>7844</v>
      </c>
      <c r="K159" s="237" t="s">
        <v>7845</v>
      </c>
      <c r="L159" s="237" t="s">
        <v>7846</v>
      </c>
      <c r="M159" s="237" t="s">
        <v>7847</v>
      </c>
      <c r="N159" s="237" t="s">
        <v>7848</v>
      </c>
      <c r="O159" s="237" t="s">
        <v>7849</v>
      </c>
      <c r="P159" s="237" t="s">
        <v>2433</v>
      </c>
      <c r="Q159" s="237" t="s">
        <v>7850</v>
      </c>
      <c r="R159" s="237" t="s">
        <v>2433</v>
      </c>
      <c r="S159" s="237" t="s">
        <v>7851</v>
      </c>
      <c r="T159" s="237" t="s">
        <v>2433</v>
      </c>
      <c r="U159" s="237" t="s">
        <v>7852</v>
      </c>
      <c r="V159" s="237" t="s">
        <v>2433</v>
      </c>
      <c r="W159" s="237" t="s">
        <v>7853</v>
      </c>
      <c r="X159" s="237" t="s">
        <v>2433</v>
      </c>
      <c r="Y159" s="237" t="s">
        <v>7854</v>
      </c>
      <c r="Z159" s="237" t="s">
        <v>2433</v>
      </c>
      <c r="AA159" s="237" t="s">
        <v>7855</v>
      </c>
      <c r="AB159" s="237" t="s">
        <v>2433</v>
      </c>
      <c r="AC159" s="237" t="s">
        <v>7856</v>
      </c>
      <c r="AD159" s="237" t="s">
        <v>2433</v>
      </c>
      <c r="AE159" s="237" t="s">
        <v>7857</v>
      </c>
      <c r="AF159" s="237" t="s">
        <v>2433</v>
      </c>
      <c r="AG159" s="237" t="s">
        <v>7858</v>
      </c>
      <c r="AH159" s="237" t="s">
        <v>2433</v>
      </c>
      <c r="AI159" s="237" t="s">
        <v>7859</v>
      </c>
      <c r="AJ159" s="237" t="s">
        <v>2433</v>
      </c>
      <c r="AK159" s="237" t="s">
        <v>7860</v>
      </c>
      <c r="AL159" s="237" t="s">
        <v>2433</v>
      </c>
      <c r="AM159" s="237" t="s">
        <v>2462</v>
      </c>
      <c r="AN159" s="237" t="s">
        <v>2433</v>
      </c>
      <c r="AO159" s="237" t="s">
        <v>7861</v>
      </c>
      <c r="AP159" s="237" t="s">
        <v>2433</v>
      </c>
      <c r="AQ159" s="237" t="s">
        <v>7862</v>
      </c>
      <c r="AR159" s="237" t="s">
        <v>2433</v>
      </c>
      <c r="AS159" s="237" t="s">
        <v>7863</v>
      </c>
      <c r="AT159" s="237" t="s">
        <v>2433</v>
      </c>
      <c r="AU159" s="237" t="s">
        <v>7864</v>
      </c>
      <c r="AV159" s="237" t="s">
        <v>2433</v>
      </c>
      <c r="AW159" s="237" t="s">
        <v>7865</v>
      </c>
      <c r="AX159" s="237" t="s">
        <v>2433</v>
      </c>
      <c r="AY159" s="237" t="s">
        <v>7866</v>
      </c>
      <c r="AZ159" s="237" t="s">
        <v>7867</v>
      </c>
      <c r="BA159" s="237" t="s">
        <v>7868</v>
      </c>
      <c r="BB159" s="237" t="s">
        <v>7869</v>
      </c>
      <c r="BC159" s="237" t="s">
        <v>7870</v>
      </c>
      <c r="BD159" s="237" t="s">
        <v>2433</v>
      </c>
      <c r="BE159" s="237" t="s">
        <v>7871</v>
      </c>
      <c r="BF159" s="237" t="s">
        <v>2433</v>
      </c>
      <c r="BG159" s="237" t="s">
        <v>2462</v>
      </c>
      <c r="BH159" s="237" t="s">
        <v>2462</v>
      </c>
      <c r="BI159" s="237" t="s">
        <v>2462</v>
      </c>
      <c r="BJ159" s="237" t="s">
        <v>2433</v>
      </c>
      <c r="BK159" s="237" t="s">
        <v>2462</v>
      </c>
      <c r="BL159" s="237" t="s">
        <v>2462</v>
      </c>
      <c r="BM159" s="237" t="s">
        <v>2462</v>
      </c>
      <c r="BN159" s="237" t="s">
        <v>2462</v>
      </c>
      <c r="BO159" s="237" t="s">
        <v>2462</v>
      </c>
      <c r="BP159" s="237" t="s">
        <v>7872</v>
      </c>
      <c r="BQ159" s="237" t="s">
        <v>7873</v>
      </c>
      <c r="BR159" s="237" t="s">
        <v>7874</v>
      </c>
      <c r="BS159" s="237" t="s">
        <v>7875</v>
      </c>
      <c r="BT159" s="237" t="s">
        <v>7876</v>
      </c>
      <c r="BU159" s="237" t="s">
        <v>7877</v>
      </c>
      <c r="BV159" s="237" t="s">
        <v>2433</v>
      </c>
      <c r="BW159" s="237" t="s">
        <v>7878</v>
      </c>
      <c r="BX159" s="237" t="s">
        <v>2507</v>
      </c>
      <c r="BY159" s="237" t="s">
        <v>7879</v>
      </c>
      <c r="BZ159" s="237" t="s">
        <v>2702</v>
      </c>
      <c r="CA159" s="237" t="s">
        <v>7880</v>
      </c>
      <c r="CB159" s="237" t="s">
        <v>7881</v>
      </c>
      <c r="CC159" s="237" t="s">
        <v>2705</v>
      </c>
      <c r="CD159" s="237" t="s">
        <v>7882</v>
      </c>
      <c r="CE159" s="237" t="s">
        <v>7883</v>
      </c>
      <c r="CF159" s="237" t="s">
        <v>7884</v>
      </c>
      <c r="CG159" s="237" t="s">
        <v>7885</v>
      </c>
      <c r="CH159" s="237" t="s">
        <v>7886</v>
      </c>
      <c r="CI159" s="237" t="s">
        <v>7882</v>
      </c>
      <c r="CJ159" s="237" t="s">
        <v>2433</v>
      </c>
      <c r="CK159" s="237" t="s">
        <v>2433</v>
      </c>
      <c r="CL159" s="237" t="s">
        <v>2462</v>
      </c>
      <c r="CM159" s="237" t="s">
        <v>2433</v>
      </c>
      <c r="CN159" s="237" t="s">
        <v>2433</v>
      </c>
      <c r="CO159" s="237" t="s">
        <v>2433</v>
      </c>
      <c r="CP159" s="237" t="s">
        <v>2433</v>
      </c>
      <c r="CQ159" s="237" t="s">
        <v>2433</v>
      </c>
      <c r="CR159" s="237" t="s">
        <v>2462</v>
      </c>
      <c r="CS159" s="237" t="s">
        <v>2462</v>
      </c>
      <c r="CT159" s="237" t="s">
        <v>2433</v>
      </c>
      <c r="CU159" s="237" t="s">
        <v>2433</v>
      </c>
      <c r="CV159" s="237" t="s">
        <v>2433</v>
      </c>
      <c r="CW159" s="237" t="s">
        <v>2433</v>
      </c>
      <c r="CX159" s="237" t="s">
        <v>2462</v>
      </c>
      <c r="CY159" s="237" t="s">
        <v>2433</v>
      </c>
      <c r="CZ159" s="237" t="s">
        <v>7887</v>
      </c>
      <c r="DA159" s="237" t="s">
        <v>2511</v>
      </c>
      <c r="DB159" s="238">
        <v>43137.358159722222</v>
      </c>
      <c r="DC159" s="237" t="s">
        <v>2511</v>
      </c>
      <c r="DD159" s="238">
        <v>43137.358831018515</v>
      </c>
    </row>
    <row r="160" spans="1:108" ht="45" hidden="1" x14ac:dyDescent="0.25">
      <c r="A160" s="236">
        <v>167</v>
      </c>
      <c r="B160" s="237" t="s">
        <v>5989</v>
      </c>
      <c r="C160" s="236">
        <v>71</v>
      </c>
      <c r="D160" s="236" t="b">
        <v>1</v>
      </c>
      <c r="E160" s="237" t="s">
        <v>2433</v>
      </c>
      <c r="F160" s="237" t="s">
        <v>4054</v>
      </c>
      <c r="G160" s="237" t="s">
        <v>3458</v>
      </c>
      <c r="H160" s="237" t="s">
        <v>7888</v>
      </c>
      <c r="I160" s="237" t="s">
        <v>6544</v>
      </c>
      <c r="J160" s="237" t="s">
        <v>4056</v>
      </c>
      <c r="K160" s="237" t="s">
        <v>2476</v>
      </c>
      <c r="L160" s="237" t="s">
        <v>4057</v>
      </c>
      <c r="M160" s="237" t="s">
        <v>4058</v>
      </c>
      <c r="N160" s="237" t="s">
        <v>4059</v>
      </c>
      <c r="O160" s="237" t="s">
        <v>7889</v>
      </c>
      <c r="P160" s="237" t="s">
        <v>2433</v>
      </c>
      <c r="Q160" s="237" t="s">
        <v>7890</v>
      </c>
      <c r="R160" s="237" t="s">
        <v>2433</v>
      </c>
      <c r="S160" s="237" t="s">
        <v>7891</v>
      </c>
      <c r="T160" s="237" t="s">
        <v>2433</v>
      </c>
      <c r="U160" s="237" t="s">
        <v>2462</v>
      </c>
      <c r="V160" s="237" t="s">
        <v>2433</v>
      </c>
      <c r="W160" s="237" t="s">
        <v>7892</v>
      </c>
      <c r="X160" s="237" t="s">
        <v>2433</v>
      </c>
      <c r="Y160" s="237" t="s">
        <v>7893</v>
      </c>
      <c r="Z160" s="237" t="s">
        <v>2433</v>
      </c>
      <c r="AA160" s="237" t="s">
        <v>7894</v>
      </c>
      <c r="AB160" s="237" t="s">
        <v>2433</v>
      </c>
      <c r="AC160" s="237" t="s">
        <v>7895</v>
      </c>
      <c r="AD160" s="237" t="s">
        <v>2433</v>
      </c>
      <c r="AE160" s="237" t="s">
        <v>7896</v>
      </c>
      <c r="AF160" s="237" t="s">
        <v>2433</v>
      </c>
      <c r="AG160" s="237" t="s">
        <v>7897</v>
      </c>
      <c r="AH160" s="237" t="s">
        <v>2433</v>
      </c>
      <c r="AI160" s="237" t="s">
        <v>7898</v>
      </c>
      <c r="AJ160" s="237" t="s">
        <v>2433</v>
      </c>
      <c r="AK160" s="237" t="s">
        <v>7899</v>
      </c>
      <c r="AL160" s="237" t="s">
        <v>2433</v>
      </c>
      <c r="AM160" s="237" t="s">
        <v>7900</v>
      </c>
      <c r="AN160" s="237" t="s">
        <v>2433</v>
      </c>
      <c r="AO160" s="237" t="s">
        <v>7901</v>
      </c>
      <c r="AP160" s="237" t="s">
        <v>2433</v>
      </c>
      <c r="AQ160" s="237" t="s">
        <v>7902</v>
      </c>
      <c r="AR160" s="237" t="s">
        <v>2433</v>
      </c>
      <c r="AS160" s="237" t="s">
        <v>7903</v>
      </c>
      <c r="AT160" s="237" t="s">
        <v>2433</v>
      </c>
      <c r="AU160" s="237" t="s">
        <v>7904</v>
      </c>
      <c r="AV160" s="237" t="s">
        <v>2433</v>
      </c>
      <c r="AW160" s="237" t="s">
        <v>7905</v>
      </c>
      <c r="AX160" s="237" t="s">
        <v>2433</v>
      </c>
      <c r="AY160" s="237" t="s">
        <v>4076</v>
      </c>
      <c r="AZ160" s="237" t="s">
        <v>7906</v>
      </c>
      <c r="BA160" s="237" t="s">
        <v>7907</v>
      </c>
      <c r="BB160" s="237" t="s">
        <v>7908</v>
      </c>
      <c r="BC160" s="237" t="s">
        <v>7909</v>
      </c>
      <c r="BD160" s="237" t="s">
        <v>2433</v>
      </c>
      <c r="BE160" s="237" t="s">
        <v>7910</v>
      </c>
      <c r="BF160" s="237" t="s">
        <v>2433</v>
      </c>
      <c r="BG160" s="237" t="s">
        <v>2462</v>
      </c>
      <c r="BH160" s="237" t="s">
        <v>2462</v>
      </c>
      <c r="BI160" s="237" t="s">
        <v>2462</v>
      </c>
      <c r="BJ160" s="237" t="s">
        <v>2433</v>
      </c>
      <c r="BK160" s="237" t="s">
        <v>2462</v>
      </c>
      <c r="BL160" s="237" t="s">
        <v>2462</v>
      </c>
      <c r="BM160" s="237" t="s">
        <v>2462</v>
      </c>
      <c r="BN160" s="237" t="s">
        <v>2462</v>
      </c>
      <c r="BO160" s="237" t="s">
        <v>2462</v>
      </c>
      <c r="BP160" s="237" t="s">
        <v>7911</v>
      </c>
      <c r="BQ160" s="237" t="s">
        <v>7912</v>
      </c>
      <c r="BR160" s="237" t="s">
        <v>2433</v>
      </c>
      <c r="BS160" s="237" t="s">
        <v>7913</v>
      </c>
      <c r="BT160" s="237" t="s">
        <v>4085</v>
      </c>
      <c r="BU160" s="237" t="s">
        <v>2433</v>
      </c>
      <c r="BV160" s="237" t="s">
        <v>2433</v>
      </c>
      <c r="BW160" s="237" t="s">
        <v>7914</v>
      </c>
      <c r="BX160" s="237" t="s">
        <v>2507</v>
      </c>
      <c r="BY160" s="237" t="s">
        <v>7915</v>
      </c>
      <c r="BZ160" s="237" t="s">
        <v>2462</v>
      </c>
      <c r="CA160" s="237" t="s">
        <v>2433</v>
      </c>
      <c r="CB160" s="237" t="s">
        <v>7915</v>
      </c>
      <c r="CC160" s="237" t="s">
        <v>2467</v>
      </c>
      <c r="CD160" s="237" t="s">
        <v>7916</v>
      </c>
      <c r="CE160" s="237" t="s">
        <v>2433</v>
      </c>
      <c r="CF160" s="237" t="s">
        <v>2433</v>
      </c>
      <c r="CG160" s="237" t="s">
        <v>7916</v>
      </c>
      <c r="CH160" s="237" t="s">
        <v>7917</v>
      </c>
      <c r="CI160" s="237" t="s">
        <v>7916</v>
      </c>
      <c r="CJ160" s="237" t="s">
        <v>2433</v>
      </c>
      <c r="CK160" s="237" t="s">
        <v>2433</v>
      </c>
      <c r="CL160" s="237" t="s">
        <v>2462</v>
      </c>
      <c r="CM160" s="237" t="s">
        <v>2433</v>
      </c>
      <c r="CN160" s="237" t="s">
        <v>2433</v>
      </c>
      <c r="CO160" s="237" t="s">
        <v>2433</v>
      </c>
      <c r="CP160" s="237" t="s">
        <v>2433</v>
      </c>
      <c r="CQ160" s="237" t="s">
        <v>2433</v>
      </c>
      <c r="CR160" s="237" t="s">
        <v>2462</v>
      </c>
      <c r="CS160" s="237" t="s">
        <v>2462</v>
      </c>
      <c r="CT160" s="237" t="s">
        <v>2433</v>
      </c>
      <c r="CU160" s="237" t="s">
        <v>2433</v>
      </c>
      <c r="CV160" s="237" t="s">
        <v>2433</v>
      </c>
      <c r="CW160" s="237" t="s">
        <v>2433</v>
      </c>
      <c r="CX160" s="237" t="s">
        <v>2462</v>
      </c>
      <c r="CY160" s="237" t="s">
        <v>2433</v>
      </c>
      <c r="CZ160" s="237" t="s">
        <v>7918</v>
      </c>
      <c r="DA160" s="237" t="s">
        <v>2511</v>
      </c>
      <c r="DB160" s="238">
        <v>43137.368020833332</v>
      </c>
      <c r="DC160" s="237" t="s">
        <v>2511</v>
      </c>
      <c r="DD160" s="238">
        <v>43137.36824074074</v>
      </c>
    </row>
    <row r="161" spans="1:108" ht="60" hidden="1" x14ac:dyDescent="0.25">
      <c r="A161" s="236">
        <v>168</v>
      </c>
      <c r="B161" s="237" t="s">
        <v>5989</v>
      </c>
      <c r="C161" s="236">
        <v>6</v>
      </c>
      <c r="D161" s="236" t="b">
        <v>1</v>
      </c>
      <c r="E161" s="237" t="s">
        <v>2433</v>
      </c>
      <c r="F161" s="237" t="s">
        <v>7919</v>
      </c>
      <c r="G161" s="237" t="s">
        <v>5183</v>
      </c>
      <c r="H161" s="237" t="s">
        <v>4797</v>
      </c>
      <c r="I161" s="237" t="s">
        <v>5990</v>
      </c>
      <c r="J161" s="237" t="s">
        <v>7920</v>
      </c>
      <c r="K161" s="237" t="s">
        <v>7921</v>
      </c>
      <c r="L161" s="237" t="s">
        <v>4801</v>
      </c>
      <c r="M161" s="237" t="s">
        <v>4802</v>
      </c>
      <c r="N161" s="237" t="s">
        <v>4803</v>
      </c>
      <c r="O161" s="237" t="s">
        <v>7922</v>
      </c>
      <c r="P161" s="237" t="s">
        <v>2433</v>
      </c>
      <c r="Q161" s="237" t="s">
        <v>7923</v>
      </c>
      <c r="R161" s="237" t="s">
        <v>2433</v>
      </c>
      <c r="S161" s="237" t="s">
        <v>7924</v>
      </c>
      <c r="T161" s="237" t="s">
        <v>2433</v>
      </c>
      <c r="U161" s="237" t="s">
        <v>2462</v>
      </c>
      <c r="V161" s="237" t="s">
        <v>2433</v>
      </c>
      <c r="W161" s="237" t="s">
        <v>7925</v>
      </c>
      <c r="X161" s="237" t="s">
        <v>2433</v>
      </c>
      <c r="Y161" s="237" t="s">
        <v>7926</v>
      </c>
      <c r="Z161" s="237" t="s">
        <v>2433</v>
      </c>
      <c r="AA161" s="237" t="s">
        <v>7927</v>
      </c>
      <c r="AB161" s="237" t="s">
        <v>2433</v>
      </c>
      <c r="AC161" s="237" t="s">
        <v>7926</v>
      </c>
      <c r="AD161" s="237" t="s">
        <v>2433</v>
      </c>
      <c r="AE161" s="237" t="s">
        <v>7928</v>
      </c>
      <c r="AF161" s="237" t="s">
        <v>2433</v>
      </c>
      <c r="AG161" s="237" t="s">
        <v>7929</v>
      </c>
      <c r="AH161" s="237" t="s">
        <v>2433</v>
      </c>
      <c r="AI161" s="237" t="s">
        <v>7930</v>
      </c>
      <c r="AJ161" s="237" t="s">
        <v>2433</v>
      </c>
      <c r="AK161" s="237" t="s">
        <v>7931</v>
      </c>
      <c r="AL161" s="237" t="s">
        <v>2433</v>
      </c>
      <c r="AM161" s="237" t="s">
        <v>2462</v>
      </c>
      <c r="AN161" s="237" t="s">
        <v>2433</v>
      </c>
      <c r="AO161" s="237" t="s">
        <v>7932</v>
      </c>
      <c r="AP161" s="237" t="s">
        <v>2433</v>
      </c>
      <c r="AQ161" s="237" t="s">
        <v>2462</v>
      </c>
      <c r="AR161" s="237" t="s">
        <v>2433</v>
      </c>
      <c r="AS161" s="237" t="s">
        <v>7932</v>
      </c>
      <c r="AT161" s="237" t="s">
        <v>2433</v>
      </c>
      <c r="AU161" s="237" t="s">
        <v>7933</v>
      </c>
      <c r="AV161" s="237" t="s">
        <v>2433</v>
      </c>
      <c r="AW161" s="237" t="s">
        <v>7934</v>
      </c>
      <c r="AX161" s="237" t="s">
        <v>2433</v>
      </c>
      <c r="AY161" s="237" t="s">
        <v>7935</v>
      </c>
      <c r="AZ161" s="237" t="s">
        <v>7936</v>
      </c>
      <c r="BA161" s="237" t="s">
        <v>7937</v>
      </c>
      <c r="BB161" s="237" t="s">
        <v>7938</v>
      </c>
      <c r="BC161" s="237" t="s">
        <v>7939</v>
      </c>
      <c r="BD161" s="237" t="s">
        <v>70</v>
      </c>
      <c r="BE161" s="237" t="s">
        <v>7940</v>
      </c>
      <c r="BF161" s="237" t="s">
        <v>2433</v>
      </c>
      <c r="BG161" s="237" t="s">
        <v>2462</v>
      </c>
      <c r="BH161" s="237" t="s">
        <v>2462</v>
      </c>
      <c r="BI161" s="237" t="s">
        <v>2462</v>
      </c>
      <c r="BJ161" s="237" t="s">
        <v>2433</v>
      </c>
      <c r="BK161" s="237" t="s">
        <v>2462</v>
      </c>
      <c r="BL161" s="237" t="s">
        <v>2462</v>
      </c>
      <c r="BM161" s="237" t="s">
        <v>2462</v>
      </c>
      <c r="BN161" s="237" t="s">
        <v>2462</v>
      </c>
      <c r="BO161" s="237" t="s">
        <v>2462</v>
      </c>
      <c r="BP161" s="237" t="s">
        <v>7941</v>
      </c>
      <c r="BQ161" s="237" t="s">
        <v>7942</v>
      </c>
      <c r="BR161" s="237" t="s">
        <v>2433</v>
      </c>
      <c r="BS161" s="237" t="s">
        <v>7943</v>
      </c>
      <c r="BT161" s="237" t="s">
        <v>2433</v>
      </c>
      <c r="BU161" s="237" t="s">
        <v>2433</v>
      </c>
      <c r="BV161" s="237" t="s">
        <v>2433</v>
      </c>
      <c r="BW161" s="237" t="s">
        <v>7943</v>
      </c>
      <c r="BX161" s="237" t="s">
        <v>2507</v>
      </c>
      <c r="BY161" s="237" t="s">
        <v>7944</v>
      </c>
      <c r="BZ161" s="237" t="s">
        <v>2702</v>
      </c>
      <c r="CA161" s="237" t="s">
        <v>7945</v>
      </c>
      <c r="CB161" s="237" t="s">
        <v>7946</v>
      </c>
      <c r="CC161" s="237" t="s">
        <v>2705</v>
      </c>
      <c r="CD161" s="237" t="s">
        <v>7947</v>
      </c>
      <c r="CE161" s="237" t="s">
        <v>7948</v>
      </c>
      <c r="CF161" s="237" t="s">
        <v>2462</v>
      </c>
      <c r="CG161" s="237" t="s">
        <v>7949</v>
      </c>
      <c r="CH161" s="237" t="s">
        <v>7950</v>
      </c>
      <c r="CI161" s="237" t="s">
        <v>7947</v>
      </c>
      <c r="CJ161" s="237" t="s">
        <v>2433</v>
      </c>
      <c r="CK161" s="237" t="s">
        <v>2433</v>
      </c>
      <c r="CL161" s="237" t="s">
        <v>2462</v>
      </c>
      <c r="CM161" s="237" t="s">
        <v>2433</v>
      </c>
      <c r="CN161" s="237" t="s">
        <v>2433</v>
      </c>
      <c r="CO161" s="237" t="s">
        <v>2433</v>
      </c>
      <c r="CP161" s="237" t="s">
        <v>2433</v>
      </c>
      <c r="CQ161" s="237" t="s">
        <v>2433</v>
      </c>
      <c r="CR161" s="237" t="s">
        <v>2462</v>
      </c>
      <c r="CS161" s="237" t="s">
        <v>2462</v>
      </c>
      <c r="CT161" s="237" t="s">
        <v>2433</v>
      </c>
      <c r="CU161" s="237" t="s">
        <v>2433</v>
      </c>
      <c r="CV161" s="237" t="s">
        <v>2433</v>
      </c>
      <c r="CW161" s="237" t="s">
        <v>2433</v>
      </c>
      <c r="CX161" s="237" t="s">
        <v>2462</v>
      </c>
      <c r="CY161" s="237" t="s">
        <v>2433</v>
      </c>
      <c r="CZ161" s="237" t="s">
        <v>7951</v>
      </c>
      <c r="DA161" s="237" t="s">
        <v>2511</v>
      </c>
      <c r="DB161" s="238">
        <v>43137.380949074075</v>
      </c>
      <c r="DC161" s="237" t="s">
        <v>2511</v>
      </c>
      <c r="DD161" s="238">
        <v>43168.367384259262</v>
      </c>
    </row>
    <row r="162" spans="1:108" ht="45" hidden="1" x14ac:dyDescent="0.25">
      <c r="A162" s="236">
        <v>169</v>
      </c>
      <c r="B162" s="237" t="s">
        <v>5989</v>
      </c>
      <c r="C162" s="236">
        <v>74</v>
      </c>
      <c r="D162" s="236" t="b">
        <v>1</v>
      </c>
      <c r="E162" s="237" t="s">
        <v>5050</v>
      </c>
      <c r="F162" s="237" t="s">
        <v>7952</v>
      </c>
      <c r="G162" s="237" t="s">
        <v>2743</v>
      </c>
      <c r="H162" s="237" t="s">
        <v>5055</v>
      </c>
      <c r="I162" s="237" t="s">
        <v>6544</v>
      </c>
      <c r="J162" s="237" t="s">
        <v>7952</v>
      </c>
      <c r="K162" s="237" t="s">
        <v>2743</v>
      </c>
      <c r="L162" s="237" t="s">
        <v>5055</v>
      </c>
      <c r="M162" s="237" t="s">
        <v>5056</v>
      </c>
      <c r="N162" s="237" t="s">
        <v>7953</v>
      </c>
      <c r="O162" s="237" t="s">
        <v>7954</v>
      </c>
      <c r="P162" s="237" t="s">
        <v>2433</v>
      </c>
      <c r="Q162" s="237" t="s">
        <v>7955</v>
      </c>
      <c r="R162" s="237" t="s">
        <v>2433</v>
      </c>
      <c r="S162" s="237" t="s">
        <v>2462</v>
      </c>
      <c r="T162" s="237" t="s">
        <v>2433</v>
      </c>
      <c r="U162" s="237" t="s">
        <v>2462</v>
      </c>
      <c r="V162" s="237" t="s">
        <v>2433</v>
      </c>
      <c r="W162" s="237" t="s">
        <v>7956</v>
      </c>
      <c r="X162" s="237" t="s">
        <v>2433</v>
      </c>
      <c r="Y162" s="237" t="s">
        <v>7957</v>
      </c>
      <c r="Z162" s="237" t="s">
        <v>2433</v>
      </c>
      <c r="AA162" s="237" t="s">
        <v>7958</v>
      </c>
      <c r="AB162" s="237" t="s">
        <v>2433</v>
      </c>
      <c r="AC162" s="237" t="s">
        <v>7959</v>
      </c>
      <c r="AD162" s="237" t="s">
        <v>2433</v>
      </c>
      <c r="AE162" s="237" t="s">
        <v>7960</v>
      </c>
      <c r="AF162" s="237" t="s">
        <v>2433</v>
      </c>
      <c r="AG162" s="237" t="s">
        <v>7961</v>
      </c>
      <c r="AH162" s="237" t="s">
        <v>2433</v>
      </c>
      <c r="AI162" s="237" t="s">
        <v>7962</v>
      </c>
      <c r="AJ162" s="237" t="s">
        <v>2433</v>
      </c>
      <c r="AK162" s="237" t="s">
        <v>7963</v>
      </c>
      <c r="AL162" s="237" t="s">
        <v>2433</v>
      </c>
      <c r="AM162" s="237" t="s">
        <v>2462</v>
      </c>
      <c r="AN162" s="237" t="s">
        <v>2433</v>
      </c>
      <c r="AO162" s="237" t="s">
        <v>7964</v>
      </c>
      <c r="AP162" s="237" t="s">
        <v>2433</v>
      </c>
      <c r="AQ162" s="237" t="s">
        <v>7965</v>
      </c>
      <c r="AR162" s="237" t="s">
        <v>2433</v>
      </c>
      <c r="AS162" s="237" t="s">
        <v>7966</v>
      </c>
      <c r="AT162" s="237" t="s">
        <v>2433</v>
      </c>
      <c r="AU162" s="237" t="s">
        <v>7967</v>
      </c>
      <c r="AV162" s="237" t="s">
        <v>2433</v>
      </c>
      <c r="AW162" s="237" t="s">
        <v>7968</v>
      </c>
      <c r="AX162" s="237" t="s">
        <v>2433</v>
      </c>
      <c r="AY162" s="237" t="s">
        <v>5073</v>
      </c>
      <c r="AZ162" s="237" t="s">
        <v>7969</v>
      </c>
      <c r="BA162" s="237" t="s">
        <v>7970</v>
      </c>
      <c r="BB162" s="237" t="s">
        <v>7971</v>
      </c>
      <c r="BC162" s="237" t="s">
        <v>7972</v>
      </c>
      <c r="BD162" s="237" t="s">
        <v>2433</v>
      </c>
      <c r="BE162" s="237" t="s">
        <v>7973</v>
      </c>
      <c r="BF162" s="237" t="s">
        <v>2433</v>
      </c>
      <c r="BG162" s="237" t="s">
        <v>2462</v>
      </c>
      <c r="BH162" s="237" t="s">
        <v>2462</v>
      </c>
      <c r="BI162" s="237" t="s">
        <v>2462</v>
      </c>
      <c r="BJ162" s="237" t="s">
        <v>2433</v>
      </c>
      <c r="BK162" s="237" t="s">
        <v>2462</v>
      </c>
      <c r="BL162" s="237" t="s">
        <v>2462</v>
      </c>
      <c r="BM162" s="237" t="s">
        <v>2462</v>
      </c>
      <c r="BN162" s="237" t="s">
        <v>2462</v>
      </c>
      <c r="BO162" s="237" t="s">
        <v>2462</v>
      </c>
      <c r="BP162" s="237" t="s">
        <v>7974</v>
      </c>
      <c r="BQ162" s="237" t="s">
        <v>7975</v>
      </c>
      <c r="BR162" s="237" t="s">
        <v>7976</v>
      </c>
      <c r="BS162" s="237" t="s">
        <v>7977</v>
      </c>
      <c r="BT162" s="237" t="s">
        <v>7978</v>
      </c>
      <c r="BU162" s="237" t="s">
        <v>2433</v>
      </c>
      <c r="BV162" s="237" t="s">
        <v>2433</v>
      </c>
      <c r="BW162" s="237" t="s">
        <v>7979</v>
      </c>
      <c r="BX162" s="237" t="s">
        <v>2462</v>
      </c>
      <c r="BY162" s="237" t="s">
        <v>2433</v>
      </c>
      <c r="BZ162" s="237" t="s">
        <v>2462</v>
      </c>
      <c r="CA162" s="237" t="s">
        <v>2433</v>
      </c>
      <c r="CB162" s="237" t="s">
        <v>2462</v>
      </c>
      <c r="CC162" s="237" t="s">
        <v>2705</v>
      </c>
      <c r="CD162" s="237" t="s">
        <v>7980</v>
      </c>
      <c r="CE162" s="237" t="s">
        <v>7980</v>
      </c>
      <c r="CF162" s="237" t="s">
        <v>2462</v>
      </c>
      <c r="CG162" s="237" t="s">
        <v>2462</v>
      </c>
      <c r="CH162" s="237" t="s">
        <v>2433</v>
      </c>
      <c r="CI162" s="237" t="s">
        <v>7980</v>
      </c>
      <c r="CJ162" s="237" t="s">
        <v>2433</v>
      </c>
      <c r="CK162" s="237" t="s">
        <v>2433</v>
      </c>
      <c r="CL162" s="237" t="s">
        <v>2462</v>
      </c>
      <c r="CM162" s="237" t="s">
        <v>2462</v>
      </c>
      <c r="CN162" s="237" t="s">
        <v>2462</v>
      </c>
      <c r="CO162" s="237" t="s">
        <v>2462</v>
      </c>
      <c r="CP162" s="237" t="s">
        <v>2462</v>
      </c>
      <c r="CQ162" s="237" t="s">
        <v>2433</v>
      </c>
      <c r="CR162" s="237" t="s">
        <v>2462</v>
      </c>
      <c r="CS162" s="237" t="s">
        <v>2462</v>
      </c>
      <c r="CT162" s="237" t="s">
        <v>2433</v>
      </c>
      <c r="CU162" s="237" t="s">
        <v>7981</v>
      </c>
      <c r="CV162" s="237" t="s">
        <v>7981</v>
      </c>
      <c r="CW162" s="237" t="s">
        <v>2462</v>
      </c>
      <c r="CX162" s="237" t="s">
        <v>2462</v>
      </c>
      <c r="CY162" s="237" t="s">
        <v>2433</v>
      </c>
      <c r="CZ162" s="237" t="s">
        <v>7982</v>
      </c>
      <c r="DA162" s="237" t="s">
        <v>2511</v>
      </c>
      <c r="DB162" s="238">
        <v>43137.430798611109</v>
      </c>
      <c r="DC162" s="237" t="s">
        <v>2511</v>
      </c>
      <c r="DD162" s="238">
        <v>43137.430798611109</v>
      </c>
    </row>
    <row r="163" spans="1:108" ht="30" hidden="1" x14ac:dyDescent="0.25">
      <c r="A163" s="236">
        <v>170</v>
      </c>
      <c r="B163" s="237" t="s">
        <v>5989</v>
      </c>
      <c r="C163" s="236">
        <v>17</v>
      </c>
      <c r="D163" s="236" t="b">
        <v>1</v>
      </c>
      <c r="E163" s="237" t="s">
        <v>2433</v>
      </c>
      <c r="F163" s="237" t="s">
        <v>4864</v>
      </c>
      <c r="G163" s="237" t="s">
        <v>2476</v>
      </c>
      <c r="H163" s="237" t="s">
        <v>4865</v>
      </c>
      <c r="I163" s="237" t="s">
        <v>7983</v>
      </c>
      <c r="J163" s="237" t="s">
        <v>4864</v>
      </c>
      <c r="K163" s="237" t="s">
        <v>2476</v>
      </c>
      <c r="L163" s="237" t="s">
        <v>4865</v>
      </c>
      <c r="M163" s="237" t="s">
        <v>4866</v>
      </c>
      <c r="N163" s="237" t="s">
        <v>4867</v>
      </c>
      <c r="O163" s="237" t="s">
        <v>7984</v>
      </c>
      <c r="P163" s="237" t="s">
        <v>2433</v>
      </c>
      <c r="Q163" s="237" t="s">
        <v>7985</v>
      </c>
      <c r="R163" s="237" t="s">
        <v>2433</v>
      </c>
      <c r="S163" s="237" t="s">
        <v>7986</v>
      </c>
      <c r="T163" s="237" t="s">
        <v>2433</v>
      </c>
      <c r="U163" s="237" t="s">
        <v>2462</v>
      </c>
      <c r="V163" s="237" t="s">
        <v>2433</v>
      </c>
      <c r="W163" s="237" t="s">
        <v>7987</v>
      </c>
      <c r="X163" s="237" t="s">
        <v>2433</v>
      </c>
      <c r="Y163" s="237" t="s">
        <v>7988</v>
      </c>
      <c r="Z163" s="237" t="s">
        <v>2433</v>
      </c>
      <c r="AA163" s="237" t="s">
        <v>7989</v>
      </c>
      <c r="AB163" s="237" t="s">
        <v>2433</v>
      </c>
      <c r="AC163" s="237" t="s">
        <v>7990</v>
      </c>
      <c r="AD163" s="237" t="s">
        <v>2433</v>
      </c>
      <c r="AE163" s="237" t="s">
        <v>7991</v>
      </c>
      <c r="AF163" s="237" t="s">
        <v>2433</v>
      </c>
      <c r="AG163" s="237" t="s">
        <v>7992</v>
      </c>
      <c r="AH163" s="237" t="s">
        <v>2433</v>
      </c>
      <c r="AI163" s="237" t="s">
        <v>7993</v>
      </c>
      <c r="AJ163" s="237" t="s">
        <v>2433</v>
      </c>
      <c r="AK163" s="237" t="s">
        <v>7994</v>
      </c>
      <c r="AL163" s="237" t="s">
        <v>2433</v>
      </c>
      <c r="AM163" s="237" t="s">
        <v>7995</v>
      </c>
      <c r="AN163" s="237" t="s">
        <v>2433</v>
      </c>
      <c r="AO163" s="237" t="s">
        <v>7996</v>
      </c>
      <c r="AP163" s="237" t="s">
        <v>2433</v>
      </c>
      <c r="AQ163" s="237" t="s">
        <v>7997</v>
      </c>
      <c r="AR163" s="237" t="s">
        <v>2433</v>
      </c>
      <c r="AS163" s="237" t="s">
        <v>7998</v>
      </c>
      <c r="AT163" s="237" t="s">
        <v>2433</v>
      </c>
      <c r="AU163" s="237" t="s">
        <v>7999</v>
      </c>
      <c r="AV163" s="237" t="s">
        <v>2433</v>
      </c>
      <c r="AW163" s="237" t="s">
        <v>8000</v>
      </c>
      <c r="AX163" s="237" t="s">
        <v>2433</v>
      </c>
      <c r="AY163" s="237" t="s">
        <v>3965</v>
      </c>
      <c r="AZ163" s="237" t="s">
        <v>8001</v>
      </c>
      <c r="BA163" s="237" t="s">
        <v>8002</v>
      </c>
      <c r="BB163" s="237" t="s">
        <v>8003</v>
      </c>
      <c r="BC163" s="237" t="s">
        <v>2462</v>
      </c>
      <c r="BD163" s="237" t="s">
        <v>70</v>
      </c>
      <c r="BE163" s="237" t="s">
        <v>8004</v>
      </c>
      <c r="BF163" s="237" t="s">
        <v>2433</v>
      </c>
      <c r="BG163" s="237" t="s">
        <v>2462</v>
      </c>
      <c r="BH163" s="237" t="s">
        <v>2462</v>
      </c>
      <c r="BI163" s="237" t="s">
        <v>2462</v>
      </c>
      <c r="BJ163" s="237" t="s">
        <v>2433</v>
      </c>
      <c r="BK163" s="237" t="s">
        <v>2462</v>
      </c>
      <c r="BL163" s="237" t="s">
        <v>2462</v>
      </c>
      <c r="BM163" s="237" t="s">
        <v>2462</v>
      </c>
      <c r="BN163" s="237" t="s">
        <v>2462</v>
      </c>
      <c r="BO163" s="237" t="s">
        <v>2462</v>
      </c>
      <c r="BP163" s="237" t="s">
        <v>8005</v>
      </c>
      <c r="BQ163" s="237" t="s">
        <v>8006</v>
      </c>
      <c r="BR163" s="237" t="s">
        <v>8007</v>
      </c>
      <c r="BS163" s="237" t="s">
        <v>8008</v>
      </c>
      <c r="BT163" s="237" t="s">
        <v>8009</v>
      </c>
      <c r="BU163" s="237" t="s">
        <v>2462</v>
      </c>
      <c r="BV163" s="237" t="s">
        <v>2433</v>
      </c>
      <c r="BW163" s="237" t="s">
        <v>8010</v>
      </c>
      <c r="BX163" s="237" t="s">
        <v>2507</v>
      </c>
      <c r="BY163" s="237" t="s">
        <v>8011</v>
      </c>
      <c r="BZ163" s="237" t="s">
        <v>2462</v>
      </c>
      <c r="CA163" s="237" t="s">
        <v>2462</v>
      </c>
      <c r="CB163" s="237" t="s">
        <v>8011</v>
      </c>
      <c r="CC163" s="237" t="s">
        <v>2705</v>
      </c>
      <c r="CD163" s="237" t="s">
        <v>8012</v>
      </c>
      <c r="CE163" s="237" t="s">
        <v>8013</v>
      </c>
      <c r="CF163" s="237" t="s">
        <v>8014</v>
      </c>
      <c r="CG163" s="237" t="s">
        <v>2462</v>
      </c>
      <c r="CH163" s="237" t="s">
        <v>2433</v>
      </c>
      <c r="CI163" s="237" t="s">
        <v>8012</v>
      </c>
      <c r="CJ163" s="237" t="s">
        <v>2462</v>
      </c>
      <c r="CK163" s="237" t="s">
        <v>2462</v>
      </c>
      <c r="CL163" s="237" t="s">
        <v>2462</v>
      </c>
      <c r="CM163" s="237" t="s">
        <v>2462</v>
      </c>
      <c r="CN163" s="237" t="s">
        <v>2462</v>
      </c>
      <c r="CO163" s="237" t="s">
        <v>2462</v>
      </c>
      <c r="CP163" s="237" t="s">
        <v>2462</v>
      </c>
      <c r="CQ163" s="237" t="s">
        <v>2433</v>
      </c>
      <c r="CR163" s="237" t="s">
        <v>2462</v>
      </c>
      <c r="CS163" s="237" t="s">
        <v>2462</v>
      </c>
      <c r="CT163" s="237" t="s">
        <v>2433</v>
      </c>
      <c r="CU163" s="237" t="s">
        <v>2462</v>
      </c>
      <c r="CV163" s="237" t="s">
        <v>2462</v>
      </c>
      <c r="CW163" s="237" t="s">
        <v>2462</v>
      </c>
      <c r="CX163" s="237" t="s">
        <v>2462</v>
      </c>
      <c r="CY163" s="237" t="s">
        <v>2433</v>
      </c>
      <c r="CZ163" s="237" t="s">
        <v>8015</v>
      </c>
      <c r="DA163" s="237" t="s">
        <v>2511</v>
      </c>
      <c r="DB163" s="238">
        <v>43137.515185185184</v>
      </c>
      <c r="DC163" s="237" t="s">
        <v>2511</v>
      </c>
      <c r="DD163" s="238">
        <v>43200.39</v>
      </c>
    </row>
    <row r="164" spans="1:108" ht="30" hidden="1" x14ac:dyDescent="0.25">
      <c r="A164" s="236">
        <v>171</v>
      </c>
      <c r="B164" s="237" t="s">
        <v>5989</v>
      </c>
      <c r="C164" s="236">
        <v>48</v>
      </c>
      <c r="D164" s="236" t="b">
        <v>1</v>
      </c>
      <c r="E164" s="237" t="s">
        <v>2850</v>
      </c>
      <c r="F164" s="237" t="s">
        <v>8016</v>
      </c>
      <c r="G164" s="237" t="s">
        <v>2476</v>
      </c>
      <c r="H164" s="237" t="s">
        <v>8017</v>
      </c>
      <c r="I164" s="237" t="s">
        <v>2433</v>
      </c>
      <c r="J164" s="237" t="s">
        <v>8016</v>
      </c>
      <c r="K164" s="237" t="s">
        <v>2476</v>
      </c>
      <c r="L164" s="237" t="s">
        <v>8017</v>
      </c>
      <c r="M164" s="237" t="s">
        <v>4535</v>
      </c>
      <c r="N164" s="237" t="s">
        <v>4536</v>
      </c>
      <c r="O164" s="237" t="s">
        <v>8018</v>
      </c>
      <c r="P164" s="237" t="s">
        <v>2433</v>
      </c>
      <c r="Q164" s="237" t="s">
        <v>8019</v>
      </c>
      <c r="R164" s="237" t="s">
        <v>2433</v>
      </c>
      <c r="S164" s="237" t="s">
        <v>8020</v>
      </c>
      <c r="T164" s="237" t="s">
        <v>2433</v>
      </c>
      <c r="U164" s="237" t="s">
        <v>2462</v>
      </c>
      <c r="V164" s="237" t="s">
        <v>2433</v>
      </c>
      <c r="W164" s="237" t="s">
        <v>8021</v>
      </c>
      <c r="X164" s="237" t="s">
        <v>2433</v>
      </c>
      <c r="Y164" s="237" t="s">
        <v>8022</v>
      </c>
      <c r="Z164" s="237" t="s">
        <v>2433</v>
      </c>
      <c r="AA164" s="237" t="s">
        <v>8023</v>
      </c>
      <c r="AB164" s="237" t="s">
        <v>2433</v>
      </c>
      <c r="AC164" s="237" t="s">
        <v>8024</v>
      </c>
      <c r="AD164" s="237" t="s">
        <v>2433</v>
      </c>
      <c r="AE164" s="237" t="s">
        <v>8025</v>
      </c>
      <c r="AF164" s="237" t="s">
        <v>2433</v>
      </c>
      <c r="AG164" s="237" t="s">
        <v>8026</v>
      </c>
      <c r="AH164" s="237" t="s">
        <v>2433</v>
      </c>
      <c r="AI164" s="237" t="s">
        <v>8027</v>
      </c>
      <c r="AJ164" s="237" t="s">
        <v>2433</v>
      </c>
      <c r="AK164" s="237" t="s">
        <v>8028</v>
      </c>
      <c r="AL164" s="237" t="s">
        <v>2433</v>
      </c>
      <c r="AM164" s="237" t="s">
        <v>8029</v>
      </c>
      <c r="AN164" s="237" t="s">
        <v>2433</v>
      </c>
      <c r="AO164" s="237" t="s">
        <v>8030</v>
      </c>
      <c r="AP164" s="237" t="s">
        <v>2433</v>
      </c>
      <c r="AQ164" s="237" t="s">
        <v>8031</v>
      </c>
      <c r="AR164" s="237" t="s">
        <v>2433</v>
      </c>
      <c r="AS164" s="237" t="s">
        <v>8032</v>
      </c>
      <c r="AT164" s="237" t="s">
        <v>2433</v>
      </c>
      <c r="AU164" s="237" t="s">
        <v>8033</v>
      </c>
      <c r="AV164" s="237" t="s">
        <v>2433</v>
      </c>
      <c r="AW164" s="237" t="s">
        <v>8034</v>
      </c>
      <c r="AX164" s="237" t="s">
        <v>2433</v>
      </c>
      <c r="AY164" s="237" t="s">
        <v>4554</v>
      </c>
      <c r="AZ164" s="237" t="s">
        <v>8035</v>
      </c>
      <c r="BA164" s="237" t="s">
        <v>8036</v>
      </c>
      <c r="BB164" s="237" t="s">
        <v>8037</v>
      </c>
      <c r="BC164" s="237" t="s">
        <v>8038</v>
      </c>
      <c r="BD164" s="237" t="s">
        <v>2433</v>
      </c>
      <c r="BE164" s="237" t="s">
        <v>8039</v>
      </c>
      <c r="BF164" s="237" t="s">
        <v>2433</v>
      </c>
      <c r="BG164" s="237" t="s">
        <v>2462</v>
      </c>
      <c r="BH164" s="237" t="s">
        <v>2462</v>
      </c>
      <c r="BI164" s="237" t="s">
        <v>2462</v>
      </c>
      <c r="BJ164" s="237" t="s">
        <v>2433</v>
      </c>
      <c r="BK164" s="237" t="s">
        <v>2462</v>
      </c>
      <c r="BL164" s="237" t="s">
        <v>2462</v>
      </c>
      <c r="BM164" s="237" t="s">
        <v>2462</v>
      </c>
      <c r="BN164" s="237" t="s">
        <v>2462</v>
      </c>
      <c r="BO164" s="237" t="s">
        <v>2462</v>
      </c>
      <c r="BP164" s="237" t="s">
        <v>8040</v>
      </c>
      <c r="BQ164" s="237" t="s">
        <v>8041</v>
      </c>
      <c r="BR164" s="237" t="s">
        <v>8042</v>
      </c>
      <c r="BS164" s="237" t="s">
        <v>2433</v>
      </c>
      <c r="BT164" s="237" t="s">
        <v>2433</v>
      </c>
      <c r="BU164" s="237" t="s">
        <v>2433</v>
      </c>
      <c r="BV164" s="237" t="s">
        <v>2433</v>
      </c>
      <c r="BW164" s="237" t="s">
        <v>8042</v>
      </c>
      <c r="BX164" s="237" t="s">
        <v>2507</v>
      </c>
      <c r="BY164" s="237" t="s">
        <v>8043</v>
      </c>
      <c r="BZ164" s="237" t="s">
        <v>2462</v>
      </c>
      <c r="CA164" s="237" t="s">
        <v>2433</v>
      </c>
      <c r="CB164" s="237" t="s">
        <v>8043</v>
      </c>
      <c r="CC164" s="237" t="s">
        <v>2467</v>
      </c>
      <c r="CD164" s="237" t="s">
        <v>8044</v>
      </c>
      <c r="CE164" s="237" t="s">
        <v>2433</v>
      </c>
      <c r="CF164" s="237" t="s">
        <v>2433</v>
      </c>
      <c r="CG164" s="237" t="s">
        <v>8044</v>
      </c>
      <c r="CH164" s="237" t="s">
        <v>4565</v>
      </c>
      <c r="CI164" s="237" t="s">
        <v>8044</v>
      </c>
      <c r="CJ164" s="237" t="s">
        <v>2433</v>
      </c>
      <c r="CK164" s="237" t="s">
        <v>2433</v>
      </c>
      <c r="CL164" s="237" t="s">
        <v>2462</v>
      </c>
      <c r="CM164" s="237" t="s">
        <v>2433</v>
      </c>
      <c r="CN164" s="237" t="s">
        <v>2433</v>
      </c>
      <c r="CO164" s="237" t="s">
        <v>2433</v>
      </c>
      <c r="CP164" s="237" t="s">
        <v>2433</v>
      </c>
      <c r="CQ164" s="237" t="s">
        <v>2433</v>
      </c>
      <c r="CR164" s="237" t="s">
        <v>2462</v>
      </c>
      <c r="CS164" s="237" t="s">
        <v>2462</v>
      </c>
      <c r="CT164" s="237" t="s">
        <v>2433</v>
      </c>
      <c r="CU164" s="237" t="s">
        <v>2433</v>
      </c>
      <c r="CV164" s="237" t="s">
        <v>2433</v>
      </c>
      <c r="CW164" s="237" t="s">
        <v>2433</v>
      </c>
      <c r="CX164" s="237" t="s">
        <v>2462</v>
      </c>
      <c r="CY164" s="237" t="s">
        <v>2433</v>
      </c>
      <c r="CZ164" s="237" t="s">
        <v>8045</v>
      </c>
      <c r="DA164" s="237" t="s">
        <v>2511</v>
      </c>
      <c r="DB164" s="238">
        <v>43137.574861111112</v>
      </c>
      <c r="DC164" s="237" t="s">
        <v>2511</v>
      </c>
      <c r="DD164" s="238">
        <v>43137.574861111112</v>
      </c>
    </row>
    <row r="165" spans="1:108" ht="30" hidden="1" x14ac:dyDescent="0.25">
      <c r="A165" s="236">
        <v>172</v>
      </c>
      <c r="B165" s="237" t="s">
        <v>5989</v>
      </c>
      <c r="C165" s="236">
        <v>82</v>
      </c>
      <c r="D165" s="236" t="b">
        <v>1</v>
      </c>
      <c r="E165" s="237" t="s">
        <v>2433</v>
      </c>
      <c r="F165" s="237" t="s">
        <v>8046</v>
      </c>
      <c r="G165" s="237" t="s">
        <v>4608</v>
      </c>
      <c r="H165" s="237" t="s">
        <v>8047</v>
      </c>
      <c r="I165" s="237" t="s">
        <v>6375</v>
      </c>
      <c r="J165" s="237" t="s">
        <v>8046</v>
      </c>
      <c r="K165" s="237" t="s">
        <v>4608</v>
      </c>
      <c r="L165" s="237" t="s">
        <v>8047</v>
      </c>
      <c r="M165" s="237" t="s">
        <v>8048</v>
      </c>
      <c r="N165" s="237" t="s">
        <v>8049</v>
      </c>
      <c r="O165" s="237" t="s">
        <v>8050</v>
      </c>
      <c r="P165" s="237" t="s">
        <v>2433</v>
      </c>
      <c r="Q165" s="237" t="s">
        <v>8051</v>
      </c>
      <c r="R165" s="237" t="s">
        <v>2433</v>
      </c>
      <c r="S165" s="237" t="s">
        <v>8052</v>
      </c>
      <c r="T165" s="237" t="s">
        <v>2433</v>
      </c>
      <c r="U165" s="237" t="s">
        <v>2462</v>
      </c>
      <c r="V165" s="237" t="s">
        <v>2433</v>
      </c>
      <c r="W165" s="237" t="s">
        <v>8053</v>
      </c>
      <c r="X165" s="237" t="s">
        <v>2433</v>
      </c>
      <c r="Y165" s="237" t="s">
        <v>8054</v>
      </c>
      <c r="Z165" s="237" t="s">
        <v>2433</v>
      </c>
      <c r="AA165" s="237" t="s">
        <v>8055</v>
      </c>
      <c r="AB165" s="237" t="s">
        <v>2433</v>
      </c>
      <c r="AC165" s="237" t="s">
        <v>8056</v>
      </c>
      <c r="AD165" s="237" t="s">
        <v>2433</v>
      </c>
      <c r="AE165" s="237" t="s">
        <v>8057</v>
      </c>
      <c r="AF165" s="237" t="s">
        <v>2433</v>
      </c>
      <c r="AG165" s="237" t="s">
        <v>8058</v>
      </c>
      <c r="AH165" s="237" t="s">
        <v>2433</v>
      </c>
      <c r="AI165" s="237" t="s">
        <v>8059</v>
      </c>
      <c r="AJ165" s="237" t="s">
        <v>2433</v>
      </c>
      <c r="AK165" s="237" t="s">
        <v>8060</v>
      </c>
      <c r="AL165" s="237" t="s">
        <v>2433</v>
      </c>
      <c r="AM165" s="237" t="s">
        <v>8061</v>
      </c>
      <c r="AN165" s="237" t="s">
        <v>2433</v>
      </c>
      <c r="AO165" s="237" t="s">
        <v>8062</v>
      </c>
      <c r="AP165" s="237" t="s">
        <v>2433</v>
      </c>
      <c r="AQ165" s="237" t="s">
        <v>8063</v>
      </c>
      <c r="AR165" s="237" t="s">
        <v>2433</v>
      </c>
      <c r="AS165" s="237" t="s">
        <v>8064</v>
      </c>
      <c r="AT165" s="237" t="s">
        <v>2433</v>
      </c>
      <c r="AU165" s="237" t="s">
        <v>8065</v>
      </c>
      <c r="AV165" s="237" t="s">
        <v>2433</v>
      </c>
      <c r="AW165" s="237" t="s">
        <v>8066</v>
      </c>
      <c r="AX165" s="237" t="s">
        <v>2433</v>
      </c>
      <c r="AY165" s="237" t="s">
        <v>8067</v>
      </c>
      <c r="AZ165" s="237" t="s">
        <v>8068</v>
      </c>
      <c r="BA165" s="237" t="s">
        <v>8069</v>
      </c>
      <c r="BB165" s="237" t="s">
        <v>8070</v>
      </c>
      <c r="BC165" s="237" t="s">
        <v>2462</v>
      </c>
      <c r="BD165" s="237" t="s">
        <v>70</v>
      </c>
      <c r="BE165" s="237" t="s">
        <v>8071</v>
      </c>
      <c r="BF165" s="237" t="s">
        <v>2433</v>
      </c>
      <c r="BG165" s="237" t="s">
        <v>2462</v>
      </c>
      <c r="BH165" s="237" t="s">
        <v>2462</v>
      </c>
      <c r="BI165" s="237" t="s">
        <v>2462</v>
      </c>
      <c r="BJ165" s="237" t="s">
        <v>2433</v>
      </c>
      <c r="BK165" s="237" t="s">
        <v>2462</v>
      </c>
      <c r="BL165" s="237" t="s">
        <v>2462</v>
      </c>
      <c r="BM165" s="237" t="s">
        <v>2462</v>
      </c>
      <c r="BN165" s="237" t="s">
        <v>2462</v>
      </c>
      <c r="BO165" s="237" t="s">
        <v>2462</v>
      </c>
      <c r="BP165" s="237" t="s">
        <v>8072</v>
      </c>
      <c r="BQ165" s="237" t="s">
        <v>8073</v>
      </c>
      <c r="BR165" s="237" t="s">
        <v>8074</v>
      </c>
      <c r="BS165" s="237" t="s">
        <v>8075</v>
      </c>
      <c r="BT165" s="237" t="s">
        <v>2433</v>
      </c>
      <c r="BU165" s="237" t="s">
        <v>2433</v>
      </c>
      <c r="BV165" s="237" t="s">
        <v>2433</v>
      </c>
      <c r="BW165" s="237" t="s">
        <v>4558</v>
      </c>
      <c r="BX165" s="237" t="s">
        <v>2507</v>
      </c>
      <c r="BY165" s="237" t="s">
        <v>8076</v>
      </c>
      <c r="BZ165" s="237" t="s">
        <v>2462</v>
      </c>
      <c r="CA165" s="237" t="s">
        <v>2433</v>
      </c>
      <c r="CB165" s="237" t="s">
        <v>8076</v>
      </c>
      <c r="CC165" s="237" t="s">
        <v>2467</v>
      </c>
      <c r="CD165" s="237" t="s">
        <v>8077</v>
      </c>
      <c r="CE165" s="237" t="s">
        <v>8077</v>
      </c>
      <c r="CF165" s="237" t="s">
        <v>2433</v>
      </c>
      <c r="CG165" s="237" t="s">
        <v>2433</v>
      </c>
      <c r="CH165" s="237" t="s">
        <v>2433</v>
      </c>
      <c r="CI165" s="237" t="s">
        <v>8077</v>
      </c>
      <c r="CJ165" s="237" t="s">
        <v>2433</v>
      </c>
      <c r="CK165" s="237" t="s">
        <v>2433</v>
      </c>
      <c r="CL165" s="237" t="s">
        <v>2462</v>
      </c>
      <c r="CM165" s="237" t="s">
        <v>2433</v>
      </c>
      <c r="CN165" s="237" t="s">
        <v>2433</v>
      </c>
      <c r="CO165" s="237" t="s">
        <v>2433</v>
      </c>
      <c r="CP165" s="237" t="s">
        <v>2433</v>
      </c>
      <c r="CQ165" s="237" t="s">
        <v>2433</v>
      </c>
      <c r="CR165" s="237" t="s">
        <v>2462</v>
      </c>
      <c r="CS165" s="237" t="s">
        <v>2462</v>
      </c>
      <c r="CT165" s="237" t="s">
        <v>2433</v>
      </c>
      <c r="CU165" s="237" t="s">
        <v>2433</v>
      </c>
      <c r="CV165" s="237" t="s">
        <v>2433</v>
      </c>
      <c r="CW165" s="237" t="s">
        <v>2433</v>
      </c>
      <c r="CX165" s="237" t="s">
        <v>2462</v>
      </c>
      <c r="CY165" s="237" t="s">
        <v>2433</v>
      </c>
      <c r="CZ165" s="237" t="s">
        <v>8078</v>
      </c>
      <c r="DA165" s="237" t="s">
        <v>2511</v>
      </c>
      <c r="DB165" s="238">
        <v>43137.590439814812</v>
      </c>
      <c r="DC165" s="237" t="s">
        <v>2511</v>
      </c>
      <c r="DD165" s="238">
        <v>43144.420057870368</v>
      </c>
    </row>
    <row r="166" spans="1:108" ht="30" hidden="1" x14ac:dyDescent="0.25">
      <c r="A166" s="236">
        <v>173</v>
      </c>
      <c r="B166" s="237" t="s">
        <v>5989</v>
      </c>
      <c r="C166" s="236">
        <v>69</v>
      </c>
      <c r="D166" s="236" t="b">
        <v>1</v>
      </c>
      <c r="E166" s="237" t="s">
        <v>2433</v>
      </c>
      <c r="F166" s="237" t="s">
        <v>8079</v>
      </c>
      <c r="G166" s="237" t="s">
        <v>2476</v>
      </c>
      <c r="H166" s="237" t="s">
        <v>8080</v>
      </c>
      <c r="I166" s="237" t="s">
        <v>5990</v>
      </c>
      <c r="J166" s="237" t="s">
        <v>4646</v>
      </c>
      <c r="K166" s="237" t="s">
        <v>4647</v>
      </c>
      <c r="L166" s="237" t="s">
        <v>8081</v>
      </c>
      <c r="M166" s="237" t="s">
        <v>8082</v>
      </c>
      <c r="N166" s="237" t="s">
        <v>8083</v>
      </c>
      <c r="O166" s="237" t="s">
        <v>8084</v>
      </c>
      <c r="P166" s="237" t="s">
        <v>2433</v>
      </c>
      <c r="Q166" s="237" t="s">
        <v>8085</v>
      </c>
      <c r="R166" s="237" t="s">
        <v>2433</v>
      </c>
      <c r="S166" s="237" t="s">
        <v>2462</v>
      </c>
      <c r="T166" s="237" t="s">
        <v>2433</v>
      </c>
      <c r="U166" s="237" t="s">
        <v>8086</v>
      </c>
      <c r="V166" s="237" t="s">
        <v>2433</v>
      </c>
      <c r="W166" s="237" t="s">
        <v>8087</v>
      </c>
      <c r="X166" s="237" t="s">
        <v>2433</v>
      </c>
      <c r="Y166" s="237" t="s">
        <v>8088</v>
      </c>
      <c r="Z166" s="237" t="s">
        <v>2433</v>
      </c>
      <c r="AA166" s="237" t="s">
        <v>8089</v>
      </c>
      <c r="AB166" s="237" t="s">
        <v>2433</v>
      </c>
      <c r="AC166" s="237" t="s">
        <v>8090</v>
      </c>
      <c r="AD166" s="237" t="s">
        <v>2433</v>
      </c>
      <c r="AE166" s="237" t="s">
        <v>8091</v>
      </c>
      <c r="AF166" s="237" t="s">
        <v>2433</v>
      </c>
      <c r="AG166" s="237" t="s">
        <v>8092</v>
      </c>
      <c r="AH166" s="237" t="s">
        <v>2433</v>
      </c>
      <c r="AI166" s="237" t="s">
        <v>8093</v>
      </c>
      <c r="AJ166" s="237" t="s">
        <v>2433</v>
      </c>
      <c r="AK166" s="237" t="s">
        <v>8094</v>
      </c>
      <c r="AL166" s="237" t="s">
        <v>2433</v>
      </c>
      <c r="AM166" s="237" t="s">
        <v>8095</v>
      </c>
      <c r="AN166" s="237" t="s">
        <v>2433</v>
      </c>
      <c r="AO166" s="237" t="s">
        <v>8096</v>
      </c>
      <c r="AP166" s="237" t="s">
        <v>2433</v>
      </c>
      <c r="AQ166" s="237" t="s">
        <v>8097</v>
      </c>
      <c r="AR166" s="237" t="s">
        <v>2433</v>
      </c>
      <c r="AS166" s="237" t="s">
        <v>8098</v>
      </c>
      <c r="AT166" s="237" t="s">
        <v>2433</v>
      </c>
      <c r="AU166" s="237" t="s">
        <v>8099</v>
      </c>
      <c r="AV166" s="237" t="s">
        <v>2433</v>
      </c>
      <c r="AW166" s="237" t="s">
        <v>8100</v>
      </c>
      <c r="AX166" s="237" t="s">
        <v>2433</v>
      </c>
      <c r="AY166" s="237" t="s">
        <v>8101</v>
      </c>
      <c r="AZ166" s="237" t="s">
        <v>8102</v>
      </c>
      <c r="BA166" s="237" t="s">
        <v>8103</v>
      </c>
      <c r="BB166" s="237" t="s">
        <v>8104</v>
      </c>
      <c r="BC166" s="237" t="s">
        <v>2462</v>
      </c>
      <c r="BD166" s="237" t="s">
        <v>2433</v>
      </c>
      <c r="BE166" s="237" t="s">
        <v>8105</v>
      </c>
      <c r="BF166" s="237" t="s">
        <v>2433</v>
      </c>
      <c r="BG166" s="237" t="s">
        <v>2462</v>
      </c>
      <c r="BH166" s="237" t="s">
        <v>2462</v>
      </c>
      <c r="BI166" s="237" t="s">
        <v>2462</v>
      </c>
      <c r="BJ166" s="237" t="s">
        <v>2433</v>
      </c>
      <c r="BK166" s="237" t="s">
        <v>2462</v>
      </c>
      <c r="BL166" s="237" t="s">
        <v>2462</v>
      </c>
      <c r="BM166" s="237" t="s">
        <v>2462</v>
      </c>
      <c r="BN166" s="237" t="s">
        <v>2462</v>
      </c>
      <c r="BO166" s="237" t="s">
        <v>2462</v>
      </c>
      <c r="BP166" s="237" t="s">
        <v>8106</v>
      </c>
      <c r="BQ166" s="237" t="s">
        <v>8107</v>
      </c>
      <c r="BR166" s="237" t="s">
        <v>8108</v>
      </c>
      <c r="BS166" s="237" t="s">
        <v>8109</v>
      </c>
      <c r="BT166" s="237" t="s">
        <v>8110</v>
      </c>
      <c r="BU166" s="237" t="s">
        <v>8111</v>
      </c>
      <c r="BV166" s="237" t="s">
        <v>2433</v>
      </c>
      <c r="BW166" s="237" t="s">
        <v>8112</v>
      </c>
      <c r="BX166" s="237" t="s">
        <v>2507</v>
      </c>
      <c r="BY166" s="237" t="s">
        <v>8113</v>
      </c>
      <c r="BZ166" s="237" t="s">
        <v>2702</v>
      </c>
      <c r="CA166" s="237" t="s">
        <v>8114</v>
      </c>
      <c r="CB166" s="237" t="s">
        <v>8115</v>
      </c>
      <c r="CC166" s="237" t="s">
        <v>2705</v>
      </c>
      <c r="CD166" s="237" t="s">
        <v>8116</v>
      </c>
      <c r="CE166" s="237" t="s">
        <v>8117</v>
      </c>
      <c r="CF166" s="237" t="s">
        <v>8118</v>
      </c>
      <c r="CG166" s="237" t="s">
        <v>8119</v>
      </c>
      <c r="CH166" s="237" t="s">
        <v>8120</v>
      </c>
      <c r="CI166" s="237" t="s">
        <v>8116</v>
      </c>
      <c r="CJ166" s="237" t="s">
        <v>2433</v>
      </c>
      <c r="CK166" s="237" t="s">
        <v>2433</v>
      </c>
      <c r="CL166" s="237" t="s">
        <v>2462</v>
      </c>
      <c r="CM166" s="237" t="s">
        <v>2433</v>
      </c>
      <c r="CN166" s="237" t="s">
        <v>2433</v>
      </c>
      <c r="CO166" s="237" t="s">
        <v>2433</v>
      </c>
      <c r="CP166" s="237" t="s">
        <v>2433</v>
      </c>
      <c r="CQ166" s="237" t="s">
        <v>2433</v>
      </c>
      <c r="CR166" s="237" t="s">
        <v>2462</v>
      </c>
      <c r="CS166" s="237" t="s">
        <v>2462</v>
      </c>
      <c r="CT166" s="237" t="s">
        <v>2433</v>
      </c>
      <c r="CU166" s="237" t="s">
        <v>2433</v>
      </c>
      <c r="CV166" s="237" t="s">
        <v>2433</v>
      </c>
      <c r="CW166" s="237" t="s">
        <v>2433</v>
      </c>
      <c r="CX166" s="237" t="s">
        <v>2462</v>
      </c>
      <c r="CY166" s="237" t="s">
        <v>2433</v>
      </c>
      <c r="CZ166" s="237" t="s">
        <v>8121</v>
      </c>
      <c r="DA166" s="237" t="s">
        <v>2511</v>
      </c>
      <c r="DB166" s="238">
        <v>43137.596134259256</v>
      </c>
      <c r="DC166" s="237" t="s">
        <v>2511</v>
      </c>
      <c r="DD166" s="238">
        <v>43137.596134259256</v>
      </c>
    </row>
    <row r="167" spans="1:108" ht="105" hidden="1" x14ac:dyDescent="0.25">
      <c r="A167" s="236">
        <v>174</v>
      </c>
      <c r="B167" s="237" t="s">
        <v>5989</v>
      </c>
      <c r="C167" s="236">
        <v>56</v>
      </c>
      <c r="D167" s="236" t="b">
        <v>1</v>
      </c>
      <c r="E167" s="237" t="s">
        <v>2433</v>
      </c>
      <c r="F167" s="237" t="s">
        <v>4202</v>
      </c>
      <c r="G167" s="237" t="s">
        <v>2476</v>
      </c>
      <c r="H167" s="237" t="s">
        <v>8122</v>
      </c>
      <c r="I167" s="237" t="s">
        <v>6223</v>
      </c>
      <c r="J167" s="237" t="s">
        <v>4202</v>
      </c>
      <c r="K167" s="237" t="s">
        <v>2476</v>
      </c>
      <c r="L167" s="237" t="s">
        <v>8122</v>
      </c>
      <c r="M167" s="237" t="s">
        <v>4208</v>
      </c>
      <c r="N167" s="237" t="s">
        <v>8123</v>
      </c>
      <c r="O167" s="237" t="s">
        <v>8124</v>
      </c>
      <c r="P167" s="237" t="s">
        <v>2433</v>
      </c>
      <c r="Q167" s="237" t="s">
        <v>8125</v>
      </c>
      <c r="R167" s="237" t="s">
        <v>2433</v>
      </c>
      <c r="S167" s="237" t="s">
        <v>8126</v>
      </c>
      <c r="T167" s="237" t="s">
        <v>2433</v>
      </c>
      <c r="U167" s="237" t="s">
        <v>8127</v>
      </c>
      <c r="V167" s="237" t="s">
        <v>8128</v>
      </c>
      <c r="W167" s="237" t="s">
        <v>8129</v>
      </c>
      <c r="X167" s="237" t="s">
        <v>2433</v>
      </c>
      <c r="Y167" s="237" t="s">
        <v>8130</v>
      </c>
      <c r="Z167" s="237" t="s">
        <v>2433</v>
      </c>
      <c r="AA167" s="237" t="s">
        <v>8131</v>
      </c>
      <c r="AB167" s="237" t="s">
        <v>2433</v>
      </c>
      <c r="AC167" s="237" t="s">
        <v>8132</v>
      </c>
      <c r="AD167" s="237" t="s">
        <v>2433</v>
      </c>
      <c r="AE167" s="237" t="s">
        <v>8133</v>
      </c>
      <c r="AF167" s="237" t="s">
        <v>2433</v>
      </c>
      <c r="AG167" s="237" t="s">
        <v>8134</v>
      </c>
      <c r="AH167" s="237" t="s">
        <v>2433</v>
      </c>
      <c r="AI167" s="237" t="s">
        <v>8135</v>
      </c>
      <c r="AJ167" s="237" t="s">
        <v>2433</v>
      </c>
      <c r="AK167" s="237" t="s">
        <v>8136</v>
      </c>
      <c r="AL167" s="237" t="s">
        <v>2433</v>
      </c>
      <c r="AM167" s="237" t="s">
        <v>2462</v>
      </c>
      <c r="AN167" s="237" t="s">
        <v>2433</v>
      </c>
      <c r="AO167" s="237" t="s">
        <v>8137</v>
      </c>
      <c r="AP167" s="237" t="s">
        <v>2433</v>
      </c>
      <c r="AQ167" s="237" t="s">
        <v>8138</v>
      </c>
      <c r="AR167" s="237" t="s">
        <v>2433</v>
      </c>
      <c r="AS167" s="237" t="s">
        <v>8139</v>
      </c>
      <c r="AT167" s="237" t="s">
        <v>2433</v>
      </c>
      <c r="AU167" s="237" t="s">
        <v>8140</v>
      </c>
      <c r="AV167" s="237" t="s">
        <v>2433</v>
      </c>
      <c r="AW167" s="237" t="s">
        <v>8141</v>
      </c>
      <c r="AX167" s="237" t="s">
        <v>2433</v>
      </c>
      <c r="AY167" s="237" t="s">
        <v>4226</v>
      </c>
      <c r="AZ167" s="237" t="s">
        <v>8142</v>
      </c>
      <c r="BA167" s="237" t="s">
        <v>8143</v>
      </c>
      <c r="BB167" s="237" t="s">
        <v>8144</v>
      </c>
      <c r="BC167" s="237" t="s">
        <v>8145</v>
      </c>
      <c r="BD167" s="237" t="s">
        <v>2433</v>
      </c>
      <c r="BE167" s="237" t="s">
        <v>8146</v>
      </c>
      <c r="BF167" s="237" t="s">
        <v>2433</v>
      </c>
      <c r="BG167" s="237" t="s">
        <v>2462</v>
      </c>
      <c r="BH167" s="237" t="s">
        <v>2462</v>
      </c>
      <c r="BI167" s="237" t="s">
        <v>2462</v>
      </c>
      <c r="BJ167" s="237" t="s">
        <v>2433</v>
      </c>
      <c r="BK167" s="237" t="s">
        <v>2462</v>
      </c>
      <c r="BL167" s="237" t="s">
        <v>2462</v>
      </c>
      <c r="BM167" s="237" t="s">
        <v>2462</v>
      </c>
      <c r="BN167" s="237" t="s">
        <v>2462</v>
      </c>
      <c r="BO167" s="237" t="s">
        <v>2462</v>
      </c>
      <c r="BP167" s="237" t="s">
        <v>8147</v>
      </c>
      <c r="BQ167" s="237" t="s">
        <v>8148</v>
      </c>
      <c r="BR167" s="237" t="s">
        <v>2433</v>
      </c>
      <c r="BS167" s="237" t="s">
        <v>8149</v>
      </c>
      <c r="BT167" s="237" t="s">
        <v>2433</v>
      </c>
      <c r="BU167" s="237" t="s">
        <v>2433</v>
      </c>
      <c r="BV167" s="237" t="s">
        <v>2433</v>
      </c>
      <c r="BW167" s="237" t="s">
        <v>8149</v>
      </c>
      <c r="BX167" s="237" t="s">
        <v>2507</v>
      </c>
      <c r="BY167" s="237" t="s">
        <v>8150</v>
      </c>
      <c r="BZ167" s="237" t="s">
        <v>2702</v>
      </c>
      <c r="CA167" s="237" t="s">
        <v>4638</v>
      </c>
      <c r="CB167" s="237" t="s">
        <v>8151</v>
      </c>
      <c r="CC167" s="237" t="s">
        <v>3779</v>
      </c>
      <c r="CD167" s="237" t="s">
        <v>8152</v>
      </c>
      <c r="CE167" s="237" t="s">
        <v>2433</v>
      </c>
      <c r="CF167" s="237" t="s">
        <v>2433</v>
      </c>
      <c r="CG167" s="237" t="s">
        <v>8152</v>
      </c>
      <c r="CH167" s="237" t="s">
        <v>8153</v>
      </c>
      <c r="CI167" s="237" t="s">
        <v>8152</v>
      </c>
      <c r="CJ167" s="237" t="s">
        <v>2433</v>
      </c>
      <c r="CK167" s="237" t="s">
        <v>2433</v>
      </c>
      <c r="CL167" s="237" t="s">
        <v>2462</v>
      </c>
      <c r="CM167" s="237" t="s">
        <v>2433</v>
      </c>
      <c r="CN167" s="237" t="s">
        <v>2433</v>
      </c>
      <c r="CO167" s="237" t="s">
        <v>2433</v>
      </c>
      <c r="CP167" s="237" t="s">
        <v>2433</v>
      </c>
      <c r="CQ167" s="237" t="s">
        <v>2433</v>
      </c>
      <c r="CR167" s="237" t="s">
        <v>2462</v>
      </c>
      <c r="CS167" s="237" t="s">
        <v>2462</v>
      </c>
      <c r="CT167" s="237" t="s">
        <v>2433</v>
      </c>
      <c r="CU167" s="237" t="s">
        <v>2433</v>
      </c>
      <c r="CV167" s="237" t="s">
        <v>2433</v>
      </c>
      <c r="CW167" s="237" t="s">
        <v>2433</v>
      </c>
      <c r="CX167" s="237" t="s">
        <v>2462</v>
      </c>
      <c r="CY167" s="237" t="s">
        <v>2433</v>
      </c>
      <c r="CZ167" s="237" t="s">
        <v>8154</v>
      </c>
      <c r="DA167" s="237" t="s">
        <v>2511</v>
      </c>
      <c r="DB167" s="238">
        <v>43137.610011574077</v>
      </c>
      <c r="DC167" s="237" t="s">
        <v>2511</v>
      </c>
      <c r="DD167" s="238">
        <v>43137.610011574077</v>
      </c>
    </row>
    <row r="168" spans="1:108" ht="90" hidden="1" x14ac:dyDescent="0.25">
      <c r="A168" s="236">
        <v>175</v>
      </c>
      <c r="B168" s="237" t="s">
        <v>5989</v>
      </c>
      <c r="C168" s="236">
        <v>79</v>
      </c>
      <c r="D168" s="236" t="b">
        <v>1</v>
      </c>
      <c r="E168" s="237" t="s">
        <v>2433</v>
      </c>
      <c r="F168" s="237" t="s">
        <v>8155</v>
      </c>
      <c r="G168" s="237" t="s">
        <v>4358</v>
      </c>
      <c r="H168" s="237" t="s">
        <v>4357</v>
      </c>
      <c r="I168" s="237" t="s">
        <v>5990</v>
      </c>
      <c r="J168" s="237" t="s">
        <v>8155</v>
      </c>
      <c r="K168" s="237" t="s">
        <v>4358</v>
      </c>
      <c r="L168" s="237" t="s">
        <v>4357</v>
      </c>
      <c r="M168" s="237" t="s">
        <v>4359</v>
      </c>
      <c r="N168" s="237" t="s">
        <v>4360</v>
      </c>
      <c r="O168" s="237" t="s">
        <v>8156</v>
      </c>
      <c r="P168" s="237" t="s">
        <v>2433</v>
      </c>
      <c r="Q168" s="237" t="s">
        <v>8157</v>
      </c>
      <c r="R168" s="237" t="s">
        <v>2433</v>
      </c>
      <c r="S168" s="237" t="s">
        <v>8158</v>
      </c>
      <c r="T168" s="237" t="s">
        <v>2433</v>
      </c>
      <c r="U168" s="237" t="s">
        <v>2462</v>
      </c>
      <c r="V168" s="237" t="s">
        <v>2433</v>
      </c>
      <c r="W168" s="237" t="s">
        <v>8159</v>
      </c>
      <c r="X168" s="237" t="s">
        <v>2433</v>
      </c>
      <c r="Y168" s="237" t="s">
        <v>8160</v>
      </c>
      <c r="Z168" s="237" t="s">
        <v>2433</v>
      </c>
      <c r="AA168" s="237" t="s">
        <v>8161</v>
      </c>
      <c r="AB168" s="237" t="s">
        <v>2433</v>
      </c>
      <c r="AC168" s="237" t="s">
        <v>8162</v>
      </c>
      <c r="AD168" s="237" t="s">
        <v>2433</v>
      </c>
      <c r="AE168" s="237" t="s">
        <v>8163</v>
      </c>
      <c r="AF168" s="237" t="s">
        <v>2433</v>
      </c>
      <c r="AG168" s="237" t="s">
        <v>8164</v>
      </c>
      <c r="AH168" s="237" t="s">
        <v>2433</v>
      </c>
      <c r="AI168" s="237" t="s">
        <v>8165</v>
      </c>
      <c r="AJ168" s="237" t="s">
        <v>2433</v>
      </c>
      <c r="AK168" s="237" t="s">
        <v>8166</v>
      </c>
      <c r="AL168" s="237" t="s">
        <v>8167</v>
      </c>
      <c r="AM168" s="237" t="s">
        <v>8168</v>
      </c>
      <c r="AN168" s="237" t="s">
        <v>8169</v>
      </c>
      <c r="AO168" s="237" t="s">
        <v>8170</v>
      </c>
      <c r="AP168" s="237" t="s">
        <v>2433</v>
      </c>
      <c r="AQ168" s="237" t="s">
        <v>8171</v>
      </c>
      <c r="AR168" s="237" t="s">
        <v>2433</v>
      </c>
      <c r="AS168" s="237" t="s">
        <v>8172</v>
      </c>
      <c r="AT168" s="237" t="s">
        <v>2433</v>
      </c>
      <c r="AU168" s="237" t="s">
        <v>8173</v>
      </c>
      <c r="AV168" s="237" t="s">
        <v>2433</v>
      </c>
      <c r="AW168" s="237" t="s">
        <v>8174</v>
      </c>
      <c r="AX168" s="237" t="s">
        <v>2433</v>
      </c>
      <c r="AY168" s="237" t="s">
        <v>8175</v>
      </c>
      <c r="AZ168" s="237" t="s">
        <v>8176</v>
      </c>
      <c r="BA168" s="237" t="s">
        <v>8177</v>
      </c>
      <c r="BB168" s="237" t="s">
        <v>8178</v>
      </c>
      <c r="BC168" s="237" t="s">
        <v>8179</v>
      </c>
      <c r="BD168" s="237" t="s">
        <v>2433</v>
      </c>
      <c r="BE168" s="237" t="s">
        <v>8180</v>
      </c>
      <c r="BF168" s="237" t="s">
        <v>2433</v>
      </c>
      <c r="BG168" s="237" t="s">
        <v>2462</v>
      </c>
      <c r="BH168" s="237" t="s">
        <v>2462</v>
      </c>
      <c r="BI168" s="237" t="s">
        <v>2462</v>
      </c>
      <c r="BJ168" s="237" t="s">
        <v>2433</v>
      </c>
      <c r="BK168" s="237" t="s">
        <v>2462</v>
      </c>
      <c r="BL168" s="237" t="s">
        <v>2462</v>
      </c>
      <c r="BM168" s="237" t="s">
        <v>2462</v>
      </c>
      <c r="BN168" s="237" t="s">
        <v>2462</v>
      </c>
      <c r="BO168" s="237" t="s">
        <v>2462</v>
      </c>
      <c r="BP168" s="237" t="s">
        <v>8181</v>
      </c>
      <c r="BQ168" s="237" t="s">
        <v>8182</v>
      </c>
      <c r="BR168" s="237" t="s">
        <v>2433</v>
      </c>
      <c r="BS168" s="237" t="s">
        <v>8183</v>
      </c>
      <c r="BT168" s="237" t="s">
        <v>2433</v>
      </c>
      <c r="BU168" s="237" t="s">
        <v>2433</v>
      </c>
      <c r="BV168" s="237" t="s">
        <v>2433</v>
      </c>
      <c r="BW168" s="237" t="s">
        <v>8183</v>
      </c>
      <c r="BX168" s="237" t="s">
        <v>2462</v>
      </c>
      <c r="BY168" s="237" t="s">
        <v>2433</v>
      </c>
      <c r="BZ168" s="237" t="s">
        <v>2462</v>
      </c>
      <c r="CA168" s="237" t="s">
        <v>2433</v>
      </c>
      <c r="CB168" s="237" t="s">
        <v>2462</v>
      </c>
      <c r="CC168" s="237" t="s">
        <v>2467</v>
      </c>
      <c r="CD168" s="237" t="s">
        <v>8184</v>
      </c>
      <c r="CE168" s="237" t="s">
        <v>8185</v>
      </c>
      <c r="CF168" s="237" t="s">
        <v>2433</v>
      </c>
      <c r="CG168" s="237" t="s">
        <v>8186</v>
      </c>
      <c r="CH168" s="237" t="s">
        <v>8187</v>
      </c>
      <c r="CI168" s="237" t="s">
        <v>8184</v>
      </c>
      <c r="CJ168" s="237" t="s">
        <v>2433</v>
      </c>
      <c r="CK168" s="237" t="s">
        <v>2433</v>
      </c>
      <c r="CL168" s="237" t="s">
        <v>2462</v>
      </c>
      <c r="CM168" s="237" t="s">
        <v>2433</v>
      </c>
      <c r="CN168" s="237" t="s">
        <v>2433</v>
      </c>
      <c r="CO168" s="237" t="s">
        <v>2433</v>
      </c>
      <c r="CP168" s="237" t="s">
        <v>2433</v>
      </c>
      <c r="CQ168" s="237" t="s">
        <v>2433</v>
      </c>
      <c r="CR168" s="237" t="s">
        <v>2462</v>
      </c>
      <c r="CS168" s="237" t="s">
        <v>2462</v>
      </c>
      <c r="CT168" s="237" t="s">
        <v>2433</v>
      </c>
      <c r="CU168" s="237" t="s">
        <v>2433</v>
      </c>
      <c r="CV168" s="237" t="s">
        <v>2433</v>
      </c>
      <c r="CW168" s="237" t="s">
        <v>2433</v>
      </c>
      <c r="CX168" s="237" t="s">
        <v>2462</v>
      </c>
      <c r="CY168" s="237" t="s">
        <v>2433</v>
      </c>
      <c r="CZ168" s="237" t="s">
        <v>8188</v>
      </c>
      <c r="DA168" s="237" t="s">
        <v>2511</v>
      </c>
      <c r="DB168" s="238">
        <v>43137.621574074074</v>
      </c>
      <c r="DC168" s="237" t="s">
        <v>2511</v>
      </c>
      <c r="DD168" s="238">
        <v>43137.621574074074</v>
      </c>
    </row>
    <row r="169" spans="1:108" ht="60" hidden="1" x14ac:dyDescent="0.25">
      <c r="A169" s="236">
        <v>176</v>
      </c>
      <c r="B169" s="237" t="s">
        <v>5989</v>
      </c>
      <c r="C169" s="236">
        <v>60</v>
      </c>
      <c r="D169" s="236" t="b">
        <v>1</v>
      </c>
      <c r="E169" s="237" t="s">
        <v>2433</v>
      </c>
      <c r="F169" s="237" t="s">
        <v>4162</v>
      </c>
      <c r="G169" s="237" t="s">
        <v>4163</v>
      </c>
      <c r="H169" s="237" t="s">
        <v>8189</v>
      </c>
      <c r="I169" s="237" t="s">
        <v>6193</v>
      </c>
      <c r="J169" s="237" t="s">
        <v>8190</v>
      </c>
      <c r="K169" s="237" t="s">
        <v>4166</v>
      </c>
      <c r="L169" s="237" t="s">
        <v>4167</v>
      </c>
      <c r="M169" s="237" t="s">
        <v>4168</v>
      </c>
      <c r="N169" s="237" t="s">
        <v>4169</v>
      </c>
      <c r="O169" s="237" t="s">
        <v>8191</v>
      </c>
      <c r="P169" s="237" t="s">
        <v>2433</v>
      </c>
      <c r="Q169" s="237" t="s">
        <v>8192</v>
      </c>
      <c r="R169" s="237" t="s">
        <v>2433</v>
      </c>
      <c r="S169" s="237" t="s">
        <v>8193</v>
      </c>
      <c r="T169" s="237" t="s">
        <v>2433</v>
      </c>
      <c r="U169" s="237" t="s">
        <v>8194</v>
      </c>
      <c r="V169" s="237" t="s">
        <v>2433</v>
      </c>
      <c r="W169" s="237" t="s">
        <v>8195</v>
      </c>
      <c r="X169" s="237" t="s">
        <v>2433</v>
      </c>
      <c r="Y169" s="237" t="s">
        <v>8196</v>
      </c>
      <c r="Z169" s="237" t="s">
        <v>2433</v>
      </c>
      <c r="AA169" s="237" t="s">
        <v>8197</v>
      </c>
      <c r="AB169" s="237" t="s">
        <v>2433</v>
      </c>
      <c r="AC169" s="237" t="s">
        <v>8198</v>
      </c>
      <c r="AD169" s="237" t="s">
        <v>2433</v>
      </c>
      <c r="AE169" s="237" t="s">
        <v>8199</v>
      </c>
      <c r="AF169" s="237" t="s">
        <v>2433</v>
      </c>
      <c r="AG169" s="237" t="s">
        <v>8200</v>
      </c>
      <c r="AH169" s="237" t="s">
        <v>2433</v>
      </c>
      <c r="AI169" s="237" t="s">
        <v>8201</v>
      </c>
      <c r="AJ169" s="237" t="s">
        <v>2433</v>
      </c>
      <c r="AK169" s="237" t="s">
        <v>8202</v>
      </c>
      <c r="AL169" s="237" t="s">
        <v>2433</v>
      </c>
      <c r="AM169" s="237" t="s">
        <v>2462</v>
      </c>
      <c r="AN169" s="237" t="s">
        <v>2433</v>
      </c>
      <c r="AO169" s="237" t="s">
        <v>8203</v>
      </c>
      <c r="AP169" s="237" t="s">
        <v>2433</v>
      </c>
      <c r="AQ169" s="237" t="s">
        <v>8204</v>
      </c>
      <c r="AR169" s="237" t="s">
        <v>2433</v>
      </c>
      <c r="AS169" s="237" t="s">
        <v>8205</v>
      </c>
      <c r="AT169" s="237" t="s">
        <v>2433</v>
      </c>
      <c r="AU169" s="237" t="s">
        <v>8206</v>
      </c>
      <c r="AV169" s="237" t="s">
        <v>2433</v>
      </c>
      <c r="AW169" s="237" t="s">
        <v>8207</v>
      </c>
      <c r="AX169" s="237" t="s">
        <v>2433</v>
      </c>
      <c r="AY169" s="237" t="s">
        <v>8208</v>
      </c>
      <c r="AZ169" s="237" t="s">
        <v>8209</v>
      </c>
      <c r="BA169" s="237" t="s">
        <v>8210</v>
      </c>
      <c r="BB169" s="237" t="s">
        <v>8211</v>
      </c>
      <c r="BC169" s="237" t="s">
        <v>2462</v>
      </c>
      <c r="BD169" s="237" t="s">
        <v>2568</v>
      </c>
      <c r="BE169" s="237" t="s">
        <v>8212</v>
      </c>
      <c r="BF169" s="237" t="s">
        <v>2433</v>
      </c>
      <c r="BG169" s="237" t="s">
        <v>2462</v>
      </c>
      <c r="BH169" s="237" t="s">
        <v>2462</v>
      </c>
      <c r="BI169" s="237" t="s">
        <v>2462</v>
      </c>
      <c r="BJ169" s="237" t="s">
        <v>2433</v>
      </c>
      <c r="BK169" s="237" t="s">
        <v>2462</v>
      </c>
      <c r="BL169" s="237" t="s">
        <v>2462</v>
      </c>
      <c r="BM169" s="237" t="s">
        <v>2462</v>
      </c>
      <c r="BN169" s="237" t="s">
        <v>2462</v>
      </c>
      <c r="BO169" s="237" t="s">
        <v>2462</v>
      </c>
      <c r="BP169" s="237" t="s">
        <v>8213</v>
      </c>
      <c r="BQ169" s="237" t="s">
        <v>8214</v>
      </c>
      <c r="BR169" s="237" t="s">
        <v>8215</v>
      </c>
      <c r="BS169" s="237" t="s">
        <v>8216</v>
      </c>
      <c r="BT169" s="237" t="s">
        <v>2433</v>
      </c>
      <c r="BU169" s="237" t="s">
        <v>2433</v>
      </c>
      <c r="BV169" s="237" t="s">
        <v>2433</v>
      </c>
      <c r="BW169" s="237" t="s">
        <v>8217</v>
      </c>
      <c r="BX169" s="237" t="s">
        <v>2507</v>
      </c>
      <c r="BY169" s="237" t="s">
        <v>8218</v>
      </c>
      <c r="BZ169" s="237" t="s">
        <v>2462</v>
      </c>
      <c r="CA169" s="237" t="s">
        <v>2433</v>
      </c>
      <c r="CB169" s="237" t="s">
        <v>8218</v>
      </c>
      <c r="CC169" s="237" t="s">
        <v>2467</v>
      </c>
      <c r="CD169" s="237" t="s">
        <v>8219</v>
      </c>
      <c r="CE169" s="237" t="s">
        <v>8220</v>
      </c>
      <c r="CF169" s="237" t="s">
        <v>8221</v>
      </c>
      <c r="CG169" s="237" t="s">
        <v>8222</v>
      </c>
      <c r="CH169" s="237" t="s">
        <v>4200</v>
      </c>
      <c r="CI169" s="237" t="s">
        <v>8219</v>
      </c>
      <c r="CJ169" s="237" t="s">
        <v>2433</v>
      </c>
      <c r="CK169" s="237" t="s">
        <v>2433</v>
      </c>
      <c r="CL169" s="237" t="s">
        <v>2462</v>
      </c>
      <c r="CM169" s="237" t="s">
        <v>2433</v>
      </c>
      <c r="CN169" s="237" t="s">
        <v>2433</v>
      </c>
      <c r="CO169" s="237" t="s">
        <v>2433</v>
      </c>
      <c r="CP169" s="237" t="s">
        <v>2433</v>
      </c>
      <c r="CQ169" s="237" t="s">
        <v>2433</v>
      </c>
      <c r="CR169" s="237" t="s">
        <v>2462</v>
      </c>
      <c r="CS169" s="237" t="s">
        <v>2462</v>
      </c>
      <c r="CT169" s="237" t="s">
        <v>2433</v>
      </c>
      <c r="CU169" s="237" t="s">
        <v>2433</v>
      </c>
      <c r="CV169" s="237" t="s">
        <v>2433</v>
      </c>
      <c r="CW169" s="237" t="s">
        <v>2433</v>
      </c>
      <c r="CX169" s="237" t="s">
        <v>2462</v>
      </c>
      <c r="CY169" s="237" t="s">
        <v>2433</v>
      </c>
      <c r="CZ169" s="237" t="s">
        <v>8223</v>
      </c>
      <c r="DA169" s="237" t="s">
        <v>2511</v>
      </c>
      <c r="DB169" s="238">
        <v>43137.658634259256</v>
      </c>
      <c r="DC169" s="237" t="s">
        <v>2511</v>
      </c>
      <c r="DD169" s="238">
        <v>43137.658634259256</v>
      </c>
    </row>
    <row r="170" spans="1:108" ht="90" hidden="1" x14ac:dyDescent="0.25">
      <c r="A170" s="236">
        <v>177</v>
      </c>
      <c r="B170" s="237" t="s">
        <v>5989</v>
      </c>
      <c r="C170" s="236">
        <v>49</v>
      </c>
      <c r="D170" s="236" t="b">
        <v>1</v>
      </c>
      <c r="E170" s="237" t="s">
        <v>2433</v>
      </c>
      <c r="F170" s="237" t="s">
        <v>8224</v>
      </c>
      <c r="G170" s="237" t="s">
        <v>8225</v>
      </c>
      <c r="H170" s="237" t="s">
        <v>8226</v>
      </c>
      <c r="I170" s="237" t="s">
        <v>6656</v>
      </c>
      <c r="J170" s="237" t="s">
        <v>8224</v>
      </c>
      <c r="K170" s="237" t="s">
        <v>8225</v>
      </c>
      <c r="L170" s="237" t="s">
        <v>8226</v>
      </c>
      <c r="M170" s="237" t="s">
        <v>8227</v>
      </c>
      <c r="N170" s="237" t="s">
        <v>8228</v>
      </c>
      <c r="O170" s="237" t="s">
        <v>8229</v>
      </c>
      <c r="P170" s="237" t="s">
        <v>2433</v>
      </c>
      <c r="Q170" s="237" t="s">
        <v>8230</v>
      </c>
      <c r="R170" s="237" t="s">
        <v>2433</v>
      </c>
      <c r="S170" s="237" t="s">
        <v>2462</v>
      </c>
      <c r="T170" s="237" t="s">
        <v>2433</v>
      </c>
      <c r="U170" s="237" t="s">
        <v>2462</v>
      </c>
      <c r="V170" s="237" t="s">
        <v>2433</v>
      </c>
      <c r="W170" s="237" t="s">
        <v>8231</v>
      </c>
      <c r="X170" s="237" t="s">
        <v>2433</v>
      </c>
      <c r="Y170" s="237" t="s">
        <v>8232</v>
      </c>
      <c r="Z170" s="237" t="s">
        <v>2433</v>
      </c>
      <c r="AA170" s="237" t="s">
        <v>8233</v>
      </c>
      <c r="AB170" s="237" t="s">
        <v>2433</v>
      </c>
      <c r="AC170" s="237" t="s">
        <v>8234</v>
      </c>
      <c r="AD170" s="237" t="s">
        <v>2433</v>
      </c>
      <c r="AE170" s="237" t="s">
        <v>8235</v>
      </c>
      <c r="AF170" s="237" t="s">
        <v>2433</v>
      </c>
      <c r="AG170" s="237" t="s">
        <v>8236</v>
      </c>
      <c r="AH170" s="237" t="s">
        <v>2433</v>
      </c>
      <c r="AI170" s="237" t="s">
        <v>8237</v>
      </c>
      <c r="AJ170" s="237" t="s">
        <v>8238</v>
      </c>
      <c r="AK170" s="237" t="s">
        <v>8239</v>
      </c>
      <c r="AL170" s="237" t="s">
        <v>8240</v>
      </c>
      <c r="AM170" s="237" t="s">
        <v>2462</v>
      </c>
      <c r="AN170" s="237" t="s">
        <v>2433</v>
      </c>
      <c r="AO170" s="237" t="s">
        <v>8241</v>
      </c>
      <c r="AP170" s="237" t="s">
        <v>2433</v>
      </c>
      <c r="AQ170" s="237" t="s">
        <v>8242</v>
      </c>
      <c r="AR170" s="237" t="s">
        <v>8243</v>
      </c>
      <c r="AS170" s="237" t="s">
        <v>8244</v>
      </c>
      <c r="AT170" s="237" t="s">
        <v>2433</v>
      </c>
      <c r="AU170" s="237" t="s">
        <v>8245</v>
      </c>
      <c r="AV170" s="237" t="s">
        <v>2433</v>
      </c>
      <c r="AW170" s="237" t="s">
        <v>8246</v>
      </c>
      <c r="AX170" s="237" t="s">
        <v>2433</v>
      </c>
      <c r="AY170" s="237" t="s">
        <v>4708</v>
      </c>
      <c r="AZ170" s="237" t="s">
        <v>8247</v>
      </c>
      <c r="BA170" s="237" t="s">
        <v>8248</v>
      </c>
      <c r="BB170" s="237" t="s">
        <v>8249</v>
      </c>
      <c r="BC170" s="237" t="s">
        <v>8250</v>
      </c>
      <c r="BD170" s="237" t="s">
        <v>2433</v>
      </c>
      <c r="BE170" s="237" t="s">
        <v>8251</v>
      </c>
      <c r="BF170" s="237" t="s">
        <v>2433</v>
      </c>
      <c r="BG170" s="237" t="s">
        <v>2462</v>
      </c>
      <c r="BH170" s="237" t="s">
        <v>2462</v>
      </c>
      <c r="BI170" s="237" t="s">
        <v>2462</v>
      </c>
      <c r="BJ170" s="237" t="s">
        <v>2433</v>
      </c>
      <c r="BK170" s="237" t="s">
        <v>2462</v>
      </c>
      <c r="BL170" s="237" t="s">
        <v>2462</v>
      </c>
      <c r="BM170" s="237" t="s">
        <v>2462</v>
      </c>
      <c r="BN170" s="237" t="s">
        <v>2462</v>
      </c>
      <c r="BO170" s="237" t="s">
        <v>2462</v>
      </c>
      <c r="BP170" s="237" t="s">
        <v>8252</v>
      </c>
      <c r="BQ170" s="237" t="s">
        <v>8253</v>
      </c>
      <c r="BR170" s="237" t="s">
        <v>8254</v>
      </c>
      <c r="BS170" s="237" t="s">
        <v>8255</v>
      </c>
      <c r="BT170" s="237" t="s">
        <v>2433</v>
      </c>
      <c r="BU170" s="237" t="s">
        <v>2433</v>
      </c>
      <c r="BV170" s="237" t="s">
        <v>2433</v>
      </c>
      <c r="BW170" s="237" t="s">
        <v>8256</v>
      </c>
      <c r="BX170" s="237" t="s">
        <v>2507</v>
      </c>
      <c r="BY170" s="237" t="s">
        <v>8257</v>
      </c>
      <c r="BZ170" s="237" t="s">
        <v>2462</v>
      </c>
      <c r="CA170" s="237" t="s">
        <v>2433</v>
      </c>
      <c r="CB170" s="237" t="s">
        <v>8257</v>
      </c>
      <c r="CC170" s="237" t="s">
        <v>2462</v>
      </c>
      <c r="CD170" s="237" t="s">
        <v>2433</v>
      </c>
      <c r="CE170" s="237" t="s">
        <v>2433</v>
      </c>
      <c r="CF170" s="237" t="s">
        <v>2433</v>
      </c>
      <c r="CG170" s="237" t="s">
        <v>2433</v>
      </c>
      <c r="CH170" s="237" t="s">
        <v>2433</v>
      </c>
      <c r="CI170" s="237" t="s">
        <v>2462</v>
      </c>
      <c r="CJ170" s="237" t="s">
        <v>2433</v>
      </c>
      <c r="CK170" s="237" t="s">
        <v>2433</v>
      </c>
      <c r="CL170" s="237" t="s">
        <v>2462</v>
      </c>
      <c r="CM170" s="237" t="s">
        <v>2433</v>
      </c>
      <c r="CN170" s="237" t="s">
        <v>2433</v>
      </c>
      <c r="CO170" s="237" t="s">
        <v>2433</v>
      </c>
      <c r="CP170" s="237" t="s">
        <v>2433</v>
      </c>
      <c r="CQ170" s="237" t="s">
        <v>2433</v>
      </c>
      <c r="CR170" s="237" t="s">
        <v>2462</v>
      </c>
      <c r="CS170" s="237" t="s">
        <v>2462</v>
      </c>
      <c r="CT170" s="237" t="s">
        <v>2433</v>
      </c>
      <c r="CU170" s="237" t="s">
        <v>2433</v>
      </c>
      <c r="CV170" s="237" t="s">
        <v>2433</v>
      </c>
      <c r="CW170" s="237" t="s">
        <v>2433</v>
      </c>
      <c r="CX170" s="237" t="s">
        <v>2462</v>
      </c>
      <c r="CY170" s="237" t="s">
        <v>2433</v>
      </c>
      <c r="CZ170" s="237" t="s">
        <v>8258</v>
      </c>
      <c r="DA170" s="237" t="s">
        <v>2511</v>
      </c>
      <c r="DB170" s="238">
        <v>43137.6721875</v>
      </c>
      <c r="DC170" s="237" t="s">
        <v>2511</v>
      </c>
      <c r="DD170" s="238">
        <v>43206.354733796295</v>
      </c>
    </row>
    <row r="171" spans="1:108" ht="60" hidden="1" x14ac:dyDescent="0.25">
      <c r="A171" s="236">
        <v>178</v>
      </c>
      <c r="B171" s="237" t="s">
        <v>5989</v>
      </c>
      <c r="C171" s="236">
        <v>33</v>
      </c>
      <c r="D171" s="236" t="b">
        <v>1</v>
      </c>
      <c r="E171" s="237" t="s">
        <v>8259</v>
      </c>
      <c r="F171" s="237" t="s">
        <v>8260</v>
      </c>
      <c r="G171" s="237" t="s">
        <v>4094</v>
      </c>
      <c r="H171" s="237" t="s">
        <v>4097</v>
      </c>
      <c r="I171" s="237" t="s">
        <v>7184</v>
      </c>
      <c r="J171" s="237" t="s">
        <v>4096</v>
      </c>
      <c r="K171" s="237" t="s">
        <v>2854</v>
      </c>
      <c r="L171" s="237" t="s">
        <v>4097</v>
      </c>
      <c r="M171" s="237" t="s">
        <v>4098</v>
      </c>
      <c r="N171" s="237" t="s">
        <v>4099</v>
      </c>
      <c r="O171" s="237" t="s">
        <v>8261</v>
      </c>
      <c r="P171" s="237" t="s">
        <v>2433</v>
      </c>
      <c r="Q171" s="237" t="s">
        <v>8262</v>
      </c>
      <c r="R171" s="237" t="s">
        <v>2433</v>
      </c>
      <c r="S171" s="237" t="s">
        <v>2462</v>
      </c>
      <c r="T171" s="237" t="s">
        <v>2433</v>
      </c>
      <c r="U171" s="237" t="s">
        <v>2462</v>
      </c>
      <c r="V171" s="237" t="s">
        <v>2433</v>
      </c>
      <c r="W171" s="237" t="s">
        <v>8263</v>
      </c>
      <c r="X171" s="237" t="s">
        <v>2433</v>
      </c>
      <c r="Y171" s="237" t="s">
        <v>8264</v>
      </c>
      <c r="Z171" s="237" t="s">
        <v>2433</v>
      </c>
      <c r="AA171" s="237" t="s">
        <v>8265</v>
      </c>
      <c r="AB171" s="237" t="s">
        <v>2433</v>
      </c>
      <c r="AC171" s="237" t="s">
        <v>8266</v>
      </c>
      <c r="AD171" s="237" t="s">
        <v>2433</v>
      </c>
      <c r="AE171" s="237" t="s">
        <v>8267</v>
      </c>
      <c r="AF171" s="237" t="s">
        <v>2433</v>
      </c>
      <c r="AG171" s="237" t="s">
        <v>8268</v>
      </c>
      <c r="AH171" s="237" t="s">
        <v>2433</v>
      </c>
      <c r="AI171" s="237" t="s">
        <v>8269</v>
      </c>
      <c r="AJ171" s="237" t="s">
        <v>2433</v>
      </c>
      <c r="AK171" s="237" t="s">
        <v>8270</v>
      </c>
      <c r="AL171" s="237" t="s">
        <v>2433</v>
      </c>
      <c r="AM171" s="237" t="s">
        <v>2462</v>
      </c>
      <c r="AN171" s="237" t="s">
        <v>2433</v>
      </c>
      <c r="AO171" s="237" t="s">
        <v>8271</v>
      </c>
      <c r="AP171" s="237" t="s">
        <v>2433</v>
      </c>
      <c r="AQ171" s="237" t="s">
        <v>2462</v>
      </c>
      <c r="AR171" s="237" t="s">
        <v>2433</v>
      </c>
      <c r="AS171" s="237" t="s">
        <v>8271</v>
      </c>
      <c r="AT171" s="237" t="s">
        <v>2433</v>
      </c>
      <c r="AU171" s="237" t="s">
        <v>8272</v>
      </c>
      <c r="AV171" s="237" t="s">
        <v>2433</v>
      </c>
      <c r="AW171" s="237" t="s">
        <v>8273</v>
      </c>
      <c r="AX171" s="237" t="s">
        <v>2433</v>
      </c>
      <c r="AY171" s="237" t="s">
        <v>8274</v>
      </c>
      <c r="AZ171" s="237" t="s">
        <v>8275</v>
      </c>
      <c r="BA171" s="237" t="s">
        <v>2462</v>
      </c>
      <c r="BB171" s="237" t="s">
        <v>2462</v>
      </c>
      <c r="BC171" s="237" t="s">
        <v>2462</v>
      </c>
      <c r="BD171" s="237" t="s">
        <v>2433</v>
      </c>
      <c r="BE171" s="237" t="s">
        <v>8275</v>
      </c>
      <c r="BF171" s="237" t="s">
        <v>8276</v>
      </c>
      <c r="BG171" s="237" t="s">
        <v>8277</v>
      </c>
      <c r="BH171" s="237" t="s">
        <v>8278</v>
      </c>
      <c r="BI171" s="237" t="s">
        <v>8279</v>
      </c>
      <c r="BJ171" s="237" t="s">
        <v>2433</v>
      </c>
      <c r="BK171" s="237" t="s">
        <v>2462</v>
      </c>
      <c r="BL171" s="237" t="s">
        <v>2462</v>
      </c>
      <c r="BM171" s="237" t="s">
        <v>2462</v>
      </c>
      <c r="BN171" s="237" t="s">
        <v>8277</v>
      </c>
      <c r="BO171" s="237" t="s">
        <v>8279</v>
      </c>
      <c r="BP171" s="237" t="s">
        <v>8280</v>
      </c>
      <c r="BQ171" s="237" t="s">
        <v>8281</v>
      </c>
      <c r="BR171" s="237" t="s">
        <v>8282</v>
      </c>
      <c r="BS171" s="237" t="s">
        <v>8283</v>
      </c>
      <c r="BT171" s="237" t="s">
        <v>8284</v>
      </c>
      <c r="BU171" s="237" t="s">
        <v>8285</v>
      </c>
      <c r="BV171" s="237" t="s">
        <v>2433</v>
      </c>
      <c r="BW171" s="237" t="s">
        <v>8286</v>
      </c>
      <c r="BX171" s="237" t="s">
        <v>2507</v>
      </c>
      <c r="BY171" s="237" t="s">
        <v>8287</v>
      </c>
      <c r="BZ171" s="237" t="s">
        <v>2462</v>
      </c>
      <c r="CA171" s="237" t="s">
        <v>2433</v>
      </c>
      <c r="CB171" s="237" t="s">
        <v>8287</v>
      </c>
      <c r="CC171" s="237" t="s">
        <v>2467</v>
      </c>
      <c r="CD171" s="237" t="s">
        <v>8288</v>
      </c>
      <c r="CE171" s="237" t="s">
        <v>2433</v>
      </c>
      <c r="CF171" s="237" t="s">
        <v>2433</v>
      </c>
      <c r="CG171" s="237" t="s">
        <v>8288</v>
      </c>
      <c r="CH171" s="237" t="s">
        <v>8289</v>
      </c>
      <c r="CI171" s="237" t="s">
        <v>8288</v>
      </c>
      <c r="CJ171" s="237" t="s">
        <v>2433</v>
      </c>
      <c r="CK171" s="237" t="s">
        <v>2433</v>
      </c>
      <c r="CL171" s="237" t="s">
        <v>2462</v>
      </c>
      <c r="CM171" s="237" t="s">
        <v>2433</v>
      </c>
      <c r="CN171" s="237" t="s">
        <v>2433</v>
      </c>
      <c r="CO171" s="237" t="s">
        <v>2433</v>
      </c>
      <c r="CP171" s="237" t="s">
        <v>2433</v>
      </c>
      <c r="CQ171" s="237" t="s">
        <v>2433</v>
      </c>
      <c r="CR171" s="237" t="s">
        <v>2462</v>
      </c>
      <c r="CS171" s="237" t="s">
        <v>2462</v>
      </c>
      <c r="CT171" s="237" t="s">
        <v>2433</v>
      </c>
      <c r="CU171" s="237" t="s">
        <v>2433</v>
      </c>
      <c r="CV171" s="237" t="s">
        <v>2433</v>
      </c>
      <c r="CW171" s="237" t="s">
        <v>2433</v>
      </c>
      <c r="CX171" s="237" t="s">
        <v>2462</v>
      </c>
      <c r="CY171" s="237" t="s">
        <v>2433</v>
      </c>
      <c r="CZ171" s="237" t="s">
        <v>8290</v>
      </c>
      <c r="DA171" s="237" t="s">
        <v>2511</v>
      </c>
      <c r="DB171" s="238">
        <v>43137.691666666666</v>
      </c>
      <c r="DC171" s="237" t="s">
        <v>2511</v>
      </c>
      <c r="DD171" s="238">
        <v>43137.691666666666</v>
      </c>
    </row>
    <row r="172" spans="1:108" ht="45" hidden="1" x14ac:dyDescent="0.25">
      <c r="A172" s="236">
        <v>179</v>
      </c>
      <c r="B172" s="237" t="s">
        <v>5989</v>
      </c>
      <c r="C172" s="236">
        <v>63</v>
      </c>
      <c r="D172" s="236" t="b">
        <v>1</v>
      </c>
      <c r="E172" s="237" t="s">
        <v>2710</v>
      </c>
      <c r="F172" s="237" t="s">
        <v>8291</v>
      </c>
      <c r="G172" s="237" t="s">
        <v>3255</v>
      </c>
      <c r="H172" s="237" t="s">
        <v>5795</v>
      </c>
      <c r="I172" s="237" t="s">
        <v>5990</v>
      </c>
      <c r="J172" s="237" t="s">
        <v>8292</v>
      </c>
      <c r="K172" s="237" t="s">
        <v>3255</v>
      </c>
      <c r="L172" s="237" t="s">
        <v>5795</v>
      </c>
      <c r="M172" s="237" t="s">
        <v>8293</v>
      </c>
      <c r="N172" s="237" t="s">
        <v>5797</v>
      </c>
      <c r="O172" s="237" t="s">
        <v>8294</v>
      </c>
      <c r="P172" s="237" t="s">
        <v>2433</v>
      </c>
      <c r="Q172" s="237" t="s">
        <v>8295</v>
      </c>
      <c r="R172" s="237" t="s">
        <v>2433</v>
      </c>
      <c r="S172" s="237" t="s">
        <v>2462</v>
      </c>
      <c r="T172" s="237" t="s">
        <v>2433</v>
      </c>
      <c r="U172" s="237" t="s">
        <v>8296</v>
      </c>
      <c r="V172" s="237" t="s">
        <v>2433</v>
      </c>
      <c r="W172" s="237" t="s">
        <v>8297</v>
      </c>
      <c r="X172" s="237" t="s">
        <v>2433</v>
      </c>
      <c r="Y172" s="237" t="s">
        <v>8298</v>
      </c>
      <c r="Z172" s="237" t="s">
        <v>2433</v>
      </c>
      <c r="AA172" s="237" t="s">
        <v>8299</v>
      </c>
      <c r="AB172" s="237" t="s">
        <v>2433</v>
      </c>
      <c r="AC172" s="237" t="s">
        <v>8300</v>
      </c>
      <c r="AD172" s="237" t="s">
        <v>2433</v>
      </c>
      <c r="AE172" s="237" t="s">
        <v>8301</v>
      </c>
      <c r="AF172" s="237" t="s">
        <v>2433</v>
      </c>
      <c r="AG172" s="237" t="s">
        <v>8302</v>
      </c>
      <c r="AH172" s="237" t="s">
        <v>2433</v>
      </c>
      <c r="AI172" s="237" t="s">
        <v>8303</v>
      </c>
      <c r="AJ172" s="237" t="s">
        <v>2433</v>
      </c>
      <c r="AK172" s="237" t="s">
        <v>8304</v>
      </c>
      <c r="AL172" s="237" t="s">
        <v>2433</v>
      </c>
      <c r="AM172" s="237" t="s">
        <v>2462</v>
      </c>
      <c r="AN172" s="237" t="s">
        <v>2433</v>
      </c>
      <c r="AO172" s="237" t="s">
        <v>8305</v>
      </c>
      <c r="AP172" s="237" t="s">
        <v>2433</v>
      </c>
      <c r="AQ172" s="237" t="s">
        <v>2462</v>
      </c>
      <c r="AR172" s="237" t="s">
        <v>2433</v>
      </c>
      <c r="AS172" s="237" t="s">
        <v>8305</v>
      </c>
      <c r="AT172" s="237" t="s">
        <v>2433</v>
      </c>
      <c r="AU172" s="237" t="s">
        <v>8306</v>
      </c>
      <c r="AV172" s="237" t="s">
        <v>2433</v>
      </c>
      <c r="AW172" s="237" t="s">
        <v>8307</v>
      </c>
      <c r="AX172" s="237" t="s">
        <v>2433</v>
      </c>
      <c r="AY172" s="237" t="s">
        <v>5812</v>
      </c>
      <c r="AZ172" s="237" t="s">
        <v>8308</v>
      </c>
      <c r="BA172" s="237" t="s">
        <v>2462</v>
      </c>
      <c r="BB172" s="237" t="s">
        <v>8309</v>
      </c>
      <c r="BC172" s="237" t="s">
        <v>2462</v>
      </c>
      <c r="BD172" s="237" t="s">
        <v>2433</v>
      </c>
      <c r="BE172" s="237" t="s">
        <v>8310</v>
      </c>
      <c r="BF172" s="237" t="s">
        <v>2433</v>
      </c>
      <c r="BG172" s="237" t="s">
        <v>2462</v>
      </c>
      <c r="BH172" s="237" t="s">
        <v>2462</v>
      </c>
      <c r="BI172" s="237" t="s">
        <v>2462</v>
      </c>
      <c r="BJ172" s="237" t="s">
        <v>2433</v>
      </c>
      <c r="BK172" s="237" t="s">
        <v>2462</v>
      </c>
      <c r="BL172" s="237" t="s">
        <v>2462</v>
      </c>
      <c r="BM172" s="237" t="s">
        <v>2462</v>
      </c>
      <c r="BN172" s="237" t="s">
        <v>2462</v>
      </c>
      <c r="BO172" s="237" t="s">
        <v>2462</v>
      </c>
      <c r="BP172" s="237" t="s">
        <v>8311</v>
      </c>
      <c r="BQ172" s="237" t="s">
        <v>8312</v>
      </c>
      <c r="BR172" s="237" t="s">
        <v>8313</v>
      </c>
      <c r="BS172" s="237" t="s">
        <v>8314</v>
      </c>
      <c r="BT172" s="237" t="s">
        <v>2433</v>
      </c>
      <c r="BU172" s="237" t="s">
        <v>8315</v>
      </c>
      <c r="BV172" s="237" t="s">
        <v>2433</v>
      </c>
      <c r="BW172" s="237" t="s">
        <v>8316</v>
      </c>
      <c r="BX172" s="237" t="s">
        <v>2462</v>
      </c>
      <c r="BY172" s="237" t="s">
        <v>2433</v>
      </c>
      <c r="BZ172" s="237" t="s">
        <v>2462</v>
      </c>
      <c r="CA172" s="237" t="s">
        <v>2433</v>
      </c>
      <c r="CB172" s="237" t="s">
        <v>2462</v>
      </c>
      <c r="CC172" s="237" t="s">
        <v>2467</v>
      </c>
      <c r="CD172" s="237" t="s">
        <v>8317</v>
      </c>
      <c r="CE172" s="237" t="s">
        <v>2433</v>
      </c>
      <c r="CF172" s="237" t="s">
        <v>2433</v>
      </c>
      <c r="CG172" s="237" t="s">
        <v>8317</v>
      </c>
      <c r="CH172" s="237" t="s">
        <v>8318</v>
      </c>
      <c r="CI172" s="237" t="s">
        <v>8317</v>
      </c>
      <c r="CJ172" s="237" t="s">
        <v>2433</v>
      </c>
      <c r="CK172" s="237" t="s">
        <v>2433</v>
      </c>
      <c r="CL172" s="237" t="s">
        <v>2462</v>
      </c>
      <c r="CM172" s="237" t="s">
        <v>2433</v>
      </c>
      <c r="CN172" s="237" t="s">
        <v>2433</v>
      </c>
      <c r="CO172" s="237" t="s">
        <v>2433</v>
      </c>
      <c r="CP172" s="237" t="s">
        <v>2433</v>
      </c>
      <c r="CQ172" s="237" t="s">
        <v>2433</v>
      </c>
      <c r="CR172" s="237" t="s">
        <v>2462</v>
      </c>
      <c r="CS172" s="237" t="s">
        <v>2462</v>
      </c>
      <c r="CT172" s="237" t="s">
        <v>2433</v>
      </c>
      <c r="CU172" s="237" t="s">
        <v>2433</v>
      </c>
      <c r="CV172" s="237" t="s">
        <v>2433</v>
      </c>
      <c r="CW172" s="237" t="s">
        <v>2433</v>
      </c>
      <c r="CX172" s="237" t="s">
        <v>2462</v>
      </c>
      <c r="CY172" s="237" t="s">
        <v>2433</v>
      </c>
      <c r="CZ172" s="237" t="s">
        <v>8319</v>
      </c>
      <c r="DA172" s="237" t="s">
        <v>2511</v>
      </c>
      <c r="DB172" s="238">
        <v>43137.703414351854</v>
      </c>
      <c r="DC172" s="237" t="s">
        <v>2511</v>
      </c>
      <c r="DD172" s="238">
        <v>43137.703414351854</v>
      </c>
    </row>
    <row r="173" spans="1:108" ht="45" hidden="1" x14ac:dyDescent="0.25">
      <c r="A173" s="236">
        <v>180</v>
      </c>
      <c r="B173" s="237" t="s">
        <v>5989</v>
      </c>
      <c r="C173" s="236">
        <v>57</v>
      </c>
      <c r="D173" s="236" t="b">
        <v>1</v>
      </c>
      <c r="E173" s="237" t="s">
        <v>2850</v>
      </c>
      <c r="F173" s="237" t="s">
        <v>8320</v>
      </c>
      <c r="G173" s="237" t="s">
        <v>3458</v>
      </c>
      <c r="H173" s="237" t="s">
        <v>5184</v>
      </c>
      <c r="I173" s="237" t="s">
        <v>8321</v>
      </c>
      <c r="J173" s="237" t="s">
        <v>8322</v>
      </c>
      <c r="K173" s="237" t="s">
        <v>2896</v>
      </c>
      <c r="L173" s="237" t="s">
        <v>8323</v>
      </c>
      <c r="M173" s="237" t="s">
        <v>8324</v>
      </c>
      <c r="N173" s="237" t="s">
        <v>8325</v>
      </c>
      <c r="O173" s="237" t="s">
        <v>8326</v>
      </c>
      <c r="P173" s="237" t="s">
        <v>8327</v>
      </c>
      <c r="Q173" s="237" t="s">
        <v>8328</v>
      </c>
      <c r="R173" s="237" t="s">
        <v>2433</v>
      </c>
      <c r="S173" s="237" t="s">
        <v>2462</v>
      </c>
      <c r="T173" s="237" t="s">
        <v>5191</v>
      </c>
      <c r="U173" s="237" t="s">
        <v>2462</v>
      </c>
      <c r="V173" s="237" t="s">
        <v>2433</v>
      </c>
      <c r="W173" s="237" t="s">
        <v>8329</v>
      </c>
      <c r="X173" s="237" t="s">
        <v>2433</v>
      </c>
      <c r="Y173" s="237" t="s">
        <v>8330</v>
      </c>
      <c r="Z173" s="237" t="s">
        <v>2433</v>
      </c>
      <c r="AA173" s="237" t="s">
        <v>8331</v>
      </c>
      <c r="AB173" s="237" t="s">
        <v>2433</v>
      </c>
      <c r="AC173" s="237" t="s">
        <v>8332</v>
      </c>
      <c r="AD173" s="237" t="s">
        <v>2433</v>
      </c>
      <c r="AE173" s="237" t="s">
        <v>8333</v>
      </c>
      <c r="AF173" s="237" t="s">
        <v>2433</v>
      </c>
      <c r="AG173" s="237" t="s">
        <v>8334</v>
      </c>
      <c r="AH173" s="237" t="s">
        <v>2433</v>
      </c>
      <c r="AI173" s="237" t="s">
        <v>8335</v>
      </c>
      <c r="AJ173" s="237" t="s">
        <v>2433</v>
      </c>
      <c r="AK173" s="237" t="s">
        <v>8336</v>
      </c>
      <c r="AL173" s="237" t="s">
        <v>2433</v>
      </c>
      <c r="AM173" s="237" t="s">
        <v>8337</v>
      </c>
      <c r="AN173" s="237" t="s">
        <v>2433</v>
      </c>
      <c r="AO173" s="237" t="s">
        <v>8338</v>
      </c>
      <c r="AP173" s="237" t="s">
        <v>2433</v>
      </c>
      <c r="AQ173" s="237" t="s">
        <v>8339</v>
      </c>
      <c r="AR173" s="237" t="s">
        <v>2433</v>
      </c>
      <c r="AS173" s="237" t="s">
        <v>8340</v>
      </c>
      <c r="AT173" s="237" t="s">
        <v>2433</v>
      </c>
      <c r="AU173" s="237" t="s">
        <v>8341</v>
      </c>
      <c r="AV173" s="237" t="s">
        <v>2433</v>
      </c>
      <c r="AW173" s="237" t="s">
        <v>8342</v>
      </c>
      <c r="AX173" s="237" t="s">
        <v>2433</v>
      </c>
      <c r="AY173" s="237" t="s">
        <v>5812</v>
      </c>
      <c r="AZ173" s="237" t="s">
        <v>8343</v>
      </c>
      <c r="BA173" s="237" t="s">
        <v>8344</v>
      </c>
      <c r="BB173" s="237" t="s">
        <v>8345</v>
      </c>
      <c r="BC173" s="237" t="s">
        <v>2462</v>
      </c>
      <c r="BD173" s="237" t="s">
        <v>70</v>
      </c>
      <c r="BE173" s="237" t="s">
        <v>8346</v>
      </c>
      <c r="BF173" s="237" t="s">
        <v>2433</v>
      </c>
      <c r="BG173" s="237" t="s">
        <v>2462</v>
      </c>
      <c r="BH173" s="237" t="s">
        <v>2462</v>
      </c>
      <c r="BI173" s="237" t="s">
        <v>2462</v>
      </c>
      <c r="BJ173" s="237" t="s">
        <v>2433</v>
      </c>
      <c r="BK173" s="237" t="s">
        <v>2462</v>
      </c>
      <c r="BL173" s="237" t="s">
        <v>2462</v>
      </c>
      <c r="BM173" s="237" t="s">
        <v>2462</v>
      </c>
      <c r="BN173" s="237" t="s">
        <v>2462</v>
      </c>
      <c r="BO173" s="237" t="s">
        <v>2462</v>
      </c>
      <c r="BP173" s="237" t="s">
        <v>8347</v>
      </c>
      <c r="BQ173" s="237" t="s">
        <v>8348</v>
      </c>
      <c r="BR173" s="237" t="s">
        <v>2433</v>
      </c>
      <c r="BS173" s="237" t="s">
        <v>8349</v>
      </c>
      <c r="BT173" s="237" t="s">
        <v>2433</v>
      </c>
      <c r="BU173" s="237" t="s">
        <v>2433</v>
      </c>
      <c r="BV173" s="237" t="s">
        <v>2433</v>
      </c>
      <c r="BW173" s="237" t="s">
        <v>8349</v>
      </c>
      <c r="BX173" s="237" t="s">
        <v>2507</v>
      </c>
      <c r="BY173" s="237" t="s">
        <v>8350</v>
      </c>
      <c r="BZ173" s="237" t="s">
        <v>2462</v>
      </c>
      <c r="CA173" s="237" t="s">
        <v>2433</v>
      </c>
      <c r="CB173" s="237" t="s">
        <v>8350</v>
      </c>
      <c r="CC173" s="237" t="s">
        <v>2892</v>
      </c>
      <c r="CD173" s="237" t="s">
        <v>8351</v>
      </c>
      <c r="CE173" s="237" t="s">
        <v>8352</v>
      </c>
      <c r="CF173" s="237" t="s">
        <v>2433</v>
      </c>
      <c r="CG173" s="237" t="s">
        <v>8353</v>
      </c>
      <c r="CH173" s="237" t="s">
        <v>8354</v>
      </c>
      <c r="CI173" s="237" t="s">
        <v>8351</v>
      </c>
      <c r="CJ173" s="237" t="s">
        <v>2433</v>
      </c>
      <c r="CK173" s="237" t="s">
        <v>2433</v>
      </c>
      <c r="CL173" s="237" t="s">
        <v>2462</v>
      </c>
      <c r="CM173" s="237" t="s">
        <v>2433</v>
      </c>
      <c r="CN173" s="237" t="s">
        <v>2433</v>
      </c>
      <c r="CO173" s="237" t="s">
        <v>2433</v>
      </c>
      <c r="CP173" s="237" t="s">
        <v>2433</v>
      </c>
      <c r="CQ173" s="237" t="s">
        <v>2433</v>
      </c>
      <c r="CR173" s="237" t="s">
        <v>2462</v>
      </c>
      <c r="CS173" s="237" t="s">
        <v>2462</v>
      </c>
      <c r="CT173" s="237" t="s">
        <v>2433</v>
      </c>
      <c r="CU173" s="237" t="s">
        <v>2433</v>
      </c>
      <c r="CV173" s="237" t="s">
        <v>2433</v>
      </c>
      <c r="CW173" s="237" t="s">
        <v>2433</v>
      </c>
      <c r="CX173" s="237" t="s">
        <v>2462</v>
      </c>
      <c r="CY173" s="237" t="s">
        <v>2433</v>
      </c>
      <c r="CZ173" s="237" t="s">
        <v>8355</v>
      </c>
      <c r="DA173" s="237" t="s">
        <v>2511</v>
      </c>
      <c r="DB173" s="238">
        <v>43138.331793981481</v>
      </c>
      <c r="DC173" s="237" t="s">
        <v>2511</v>
      </c>
      <c r="DD173" s="238">
        <v>43164.606435185182</v>
      </c>
    </row>
    <row r="174" spans="1:108" ht="45" hidden="1" x14ac:dyDescent="0.25">
      <c r="A174" s="236">
        <v>181</v>
      </c>
      <c r="B174" s="237" t="s">
        <v>5989</v>
      </c>
      <c r="C174" s="236">
        <v>50</v>
      </c>
      <c r="D174" s="236" t="b">
        <v>1</v>
      </c>
      <c r="E174" s="237" t="s">
        <v>2433</v>
      </c>
      <c r="F174" s="237" t="s">
        <v>5664</v>
      </c>
      <c r="G174" s="237" t="s">
        <v>5665</v>
      </c>
      <c r="H174" s="237" t="s">
        <v>8356</v>
      </c>
      <c r="I174" s="237" t="s">
        <v>5990</v>
      </c>
      <c r="J174" s="237" t="s">
        <v>5667</v>
      </c>
      <c r="K174" s="237" t="s">
        <v>2476</v>
      </c>
      <c r="L174" s="237" t="s">
        <v>8357</v>
      </c>
      <c r="M174" s="237" t="s">
        <v>8358</v>
      </c>
      <c r="N174" s="237" t="s">
        <v>5670</v>
      </c>
      <c r="O174" s="237" t="s">
        <v>8359</v>
      </c>
      <c r="P174" s="237" t="s">
        <v>2433</v>
      </c>
      <c r="Q174" s="237" t="s">
        <v>8360</v>
      </c>
      <c r="R174" s="237" t="s">
        <v>2433</v>
      </c>
      <c r="S174" s="237" t="s">
        <v>8361</v>
      </c>
      <c r="T174" s="237" t="s">
        <v>2433</v>
      </c>
      <c r="U174" s="237" t="s">
        <v>2462</v>
      </c>
      <c r="V174" s="237" t="s">
        <v>2433</v>
      </c>
      <c r="W174" s="237" t="s">
        <v>8362</v>
      </c>
      <c r="X174" s="237" t="s">
        <v>2433</v>
      </c>
      <c r="Y174" s="237" t="s">
        <v>8363</v>
      </c>
      <c r="Z174" s="237" t="s">
        <v>2433</v>
      </c>
      <c r="AA174" s="237" t="s">
        <v>8364</v>
      </c>
      <c r="AB174" s="237" t="s">
        <v>2433</v>
      </c>
      <c r="AC174" s="237" t="s">
        <v>8365</v>
      </c>
      <c r="AD174" s="237" t="s">
        <v>2433</v>
      </c>
      <c r="AE174" s="237" t="s">
        <v>8366</v>
      </c>
      <c r="AF174" s="237" t="s">
        <v>2433</v>
      </c>
      <c r="AG174" s="237" t="s">
        <v>8367</v>
      </c>
      <c r="AH174" s="237" t="s">
        <v>2433</v>
      </c>
      <c r="AI174" s="237" t="s">
        <v>8368</v>
      </c>
      <c r="AJ174" s="237" t="s">
        <v>2433</v>
      </c>
      <c r="AK174" s="237" t="s">
        <v>8369</v>
      </c>
      <c r="AL174" s="237" t="s">
        <v>2433</v>
      </c>
      <c r="AM174" s="237" t="s">
        <v>8370</v>
      </c>
      <c r="AN174" s="237" t="s">
        <v>2433</v>
      </c>
      <c r="AO174" s="237" t="s">
        <v>8371</v>
      </c>
      <c r="AP174" s="237" t="s">
        <v>2433</v>
      </c>
      <c r="AQ174" s="237" t="s">
        <v>8372</v>
      </c>
      <c r="AR174" s="237" t="s">
        <v>2433</v>
      </c>
      <c r="AS174" s="237" t="s">
        <v>8373</v>
      </c>
      <c r="AT174" s="237" t="s">
        <v>2433</v>
      </c>
      <c r="AU174" s="237" t="s">
        <v>8374</v>
      </c>
      <c r="AV174" s="237" t="s">
        <v>2433</v>
      </c>
      <c r="AW174" s="237" t="s">
        <v>8375</v>
      </c>
      <c r="AX174" s="237" t="s">
        <v>2433</v>
      </c>
      <c r="AY174" s="237" t="s">
        <v>3850</v>
      </c>
      <c r="AZ174" s="237" t="s">
        <v>8376</v>
      </c>
      <c r="BA174" s="237" t="s">
        <v>8377</v>
      </c>
      <c r="BB174" s="237" t="s">
        <v>8378</v>
      </c>
      <c r="BC174" s="237" t="s">
        <v>2462</v>
      </c>
      <c r="BD174" s="237" t="s">
        <v>70</v>
      </c>
      <c r="BE174" s="237" t="s">
        <v>8379</v>
      </c>
      <c r="BF174" s="237" t="s">
        <v>2433</v>
      </c>
      <c r="BG174" s="237" t="s">
        <v>2462</v>
      </c>
      <c r="BH174" s="237" t="s">
        <v>2462</v>
      </c>
      <c r="BI174" s="237" t="s">
        <v>2462</v>
      </c>
      <c r="BJ174" s="237" t="s">
        <v>2433</v>
      </c>
      <c r="BK174" s="237" t="s">
        <v>2462</v>
      </c>
      <c r="BL174" s="237" t="s">
        <v>2462</v>
      </c>
      <c r="BM174" s="237" t="s">
        <v>2462</v>
      </c>
      <c r="BN174" s="237" t="s">
        <v>2462</v>
      </c>
      <c r="BO174" s="237" t="s">
        <v>2462</v>
      </c>
      <c r="BP174" s="237" t="s">
        <v>8380</v>
      </c>
      <c r="BQ174" s="237" t="s">
        <v>8381</v>
      </c>
      <c r="BR174" s="237" t="s">
        <v>8382</v>
      </c>
      <c r="BS174" s="237" t="s">
        <v>8383</v>
      </c>
      <c r="BT174" s="237" t="s">
        <v>2433</v>
      </c>
      <c r="BU174" s="237" t="s">
        <v>2433</v>
      </c>
      <c r="BV174" s="237" t="s">
        <v>2433</v>
      </c>
      <c r="BW174" s="237" t="s">
        <v>8384</v>
      </c>
      <c r="BX174" s="237" t="s">
        <v>2462</v>
      </c>
      <c r="BY174" s="237" t="s">
        <v>2433</v>
      </c>
      <c r="BZ174" s="237" t="s">
        <v>2462</v>
      </c>
      <c r="CA174" s="237" t="s">
        <v>2433</v>
      </c>
      <c r="CB174" s="237" t="s">
        <v>2462</v>
      </c>
      <c r="CC174" s="237" t="s">
        <v>2467</v>
      </c>
      <c r="CD174" s="237" t="s">
        <v>8385</v>
      </c>
      <c r="CE174" s="237" t="s">
        <v>8386</v>
      </c>
      <c r="CF174" s="237" t="s">
        <v>2433</v>
      </c>
      <c r="CG174" s="237" t="s">
        <v>8387</v>
      </c>
      <c r="CH174" s="237" t="s">
        <v>5700</v>
      </c>
      <c r="CI174" s="237" t="s">
        <v>8388</v>
      </c>
      <c r="CJ174" s="237" t="s">
        <v>2433</v>
      </c>
      <c r="CK174" s="237" t="s">
        <v>2433</v>
      </c>
      <c r="CL174" s="237" t="s">
        <v>2462</v>
      </c>
      <c r="CM174" s="237" t="s">
        <v>2433</v>
      </c>
      <c r="CN174" s="237" t="s">
        <v>2433</v>
      </c>
      <c r="CO174" s="237" t="s">
        <v>2433</v>
      </c>
      <c r="CP174" s="237" t="s">
        <v>2433</v>
      </c>
      <c r="CQ174" s="237" t="s">
        <v>2433</v>
      </c>
      <c r="CR174" s="237" t="s">
        <v>2462</v>
      </c>
      <c r="CS174" s="237" t="s">
        <v>2462</v>
      </c>
      <c r="CT174" s="237" t="s">
        <v>2433</v>
      </c>
      <c r="CU174" s="237" t="s">
        <v>2433</v>
      </c>
      <c r="CV174" s="237" t="s">
        <v>2433</v>
      </c>
      <c r="CW174" s="237" t="s">
        <v>2433</v>
      </c>
      <c r="CX174" s="237" t="s">
        <v>2462</v>
      </c>
      <c r="CY174" s="237" t="s">
        <v>2433</v>
      </c>
      <c r="CZ174" s="237" t="s">
        <v>8389</v>
      </c>
      <c r="DA174" s="237" t="s">
        <v>2511</v>
      </c>
      <c r="DB174" s="238">
        <v>43138.35800925926</v>
      </c>
      <c r="DC174" s="237" t="s">
        <v>2511</v>
      </c>
      <c r="DD174" s="238">
        <v>43138.35800925926</v>
      </c>
    </row>
    <row r="175" spans="1:108" ht="45" hidden="1" x14ac:dyDescent="0.25">
      <c r="A175" s="236">
        <v>182</v>
      </c>
      <c r="B175" s="237" t="s">
        <v>5989</v>
      </c>
      <c r="C175" s="236">
        <v>55</v>
      </c>
      <c r="D175" s="236" t="b">
        <v>1</v>
      </c>
      <c r="E175" s="237" t="s">
        <v>2433</v>
      </c>
      <c r="F175" s="237" t="s">
        <v>4689</v>
      </c>
      <c r="G175" s="237" t="s">
        <v>3458</v>
      </c>
      <c r="H175" s="237" t="s">
        <v>4690</v>
      </c>
      <c r="I175" s="237" t="s">
        <v>6544</v>
      </c>
      <c r="J175" s="237" t="s">
        <v>8390</v>
      </c>
      <c r="K175" s="237" t="s">
        <v>5843</v>
      </c>
      <c r="L175" s="237" t="s">
        <v>8391</v>
      </c>
      <c r="M175" s="237" t="s">
        <v>8392</v>
      </c>
      <c r="N175" s="237" t="s">
        <v>8393</v>
      </c>
      <c r="O175" s="237" t="s">
        <v>8394</v>
      </c>
      <c r="P175" s="237" t="s">
        <v>2433</v>
      </c>
      <c r="Q175" s="237" t="s">
        <v>8395</v>
      </c>
      <c r="R175" s="237" t="s">
        <v>2433</v>
      </c>
      <c r="S175" s="237" t="s">
        <v>2462</v>
      </c>
      <c r="T175" s="237" t="s">
        <v>2433</v>
      </c>
      <c r="U175" s="237" t="s">
        <v>2462</v>
      </c>
      <c r="V175" s="237" t="s">
        <v>2433</v>
      </c>
      <c r="W175" s="237" t="s">
        <v>8396</v>
      </c>
      <c r="X175" s="237" t="s">
        <v>2433</v>
      </c>
      <c r="Y175" s="237" t="s">
        <v>8397</v>
      </c>
      <c r="Z175" s="237" t="s">
        <v>2433</v>
      </c>
      <c r="AA175" s="237" t="s">
        <v>8398</v>
      </c>
      <c r="AB175" s="237" t="s">
        <v>2433</v>
      </c>
      <c r="AC175" s="237" t="s">
        <v>8399</v>
      </c>
      <c r="AD175" s="237" t="s">
        <v>2433</v>
      </c>
      <c r="AE175" s="237" t="s">
        <v>8400</v>
      </c>
      <c r="AF175" s="237" t="s">
        <v>2433</v>
      </c>
      <c r="AG175" s="237" t="s">
        <v>8401</v>
      </c>
      <c r="AH175" s="237" t="s">
        <v>2433</v>
      </c>
      <c r="AI175" s="237" t="s">
        <v>8402</v>
      </c>
      <c r="AJ175" s="237" t="s">
        <v>2433</v>
      </c>
      <c r="AK175" s="237" t="s">
        <v>8403</v>
      </c>
      <c r="AL175" s="237" t="s">
        <v>2433</v>
      </c>
      <c r="AM175" s="237" t="s">
        <v>2462</v>
      </c>
      <c r="AN175" s="237" t="s">
        <v>2433</v>
      </c>
      <c r="AO175" s="237" t="s">
        <v>8404</v>
      </c>
      <c r="AP175" s="237" t="s">
        <v>2433</v>
      </c>
      <c r="AQ175" s="237" t="s">
        <v>8405</v>
      </c>
      <c r="AR175" s="237" t="s">
        <v>2433</v>
      </c>
      <c r="AS175" s="237" t="s">
        <v>8406</v>
      </c>
      <c r="AT175" s="237" t="s">
        <v>2433</v>
      </c>
      <c r="AU175" s="237" t="s">
        <v>8407</v>
      </c>
      <c r="AV175" s="237" t="s">
        <v>2433</v>
      </c>
      <c r="AW175" s="237" t="s">
        <v>8408</v>
      </c>
      <c r="AX175" s="237" t="s">
        <v>2433</v>
      </c>
      <c r="AY175" s="237" t="s">
        <v>4708</v>
      </c>
      <c r="AZ175" s="237" t="s">
        <v>8409</v>
      </c>
      <c r="BA175" s="237" t="s">
        <v>8410</v>
      </c>
      <c r="BB175" s="237" t="s">
        <v>8411</v>
      </c>
      <c r="BC175" s="237" t="s">
        <v>8412</v>
      </c>
      <c r="BD175" s="237" t="s">
        <v>2433</v>
      </c>
      <c r="BE175" s="237" t="s">
        <v>8413</v>
      </c>
      <c r="BF175" s="237" t="s">
        <v>2433</v>
      </c>
      <c r="BG175" s="237" t="s">
        <v>2462</v>
      </c>
      <c r="BH175" s="237" t="s">
        <v>2462</v>
      </c>
      <c r="BI175" s="237" t="s">
        <v>2462</v>
      </c>
      <c r="BJ175" s="237" t="s">
        <v>2433</v>
      </c>
      <c r="BK175" s="237" t="s">
        <v>2462</v>
      </c>
      <c r="BL175" s="237" t="s">
        <v>2462</v>
      </c>
      <c r="BM175" s="237" t="s">
        <v>2462</v>
      </c>
      <c r="BN175" s="237" t="s">
        <v>2462</v>
      </c>
      <c r="BO175" s="237" t="s">
        <v>2462</v>
      </c>
      <c r="BP175" s="237" t="s">
        <v>8414</v>
      </c>
      <c r="BQ175" s="237" t="s">
        <v>8415</v>
      </c>
      <c r="BR175" s="237" t="s">
        <v>8416</v>
      </c>
      <c r="BS175" s="237" t="s">
        <v>8417</v>
      </c>
      <c r="BT175" s="237" t="s">
        <v>8418</v>
      </c>
      <c r="BU175" s="237" t="s">
        <v>2433</v>
      </c>
      <c r="BV175" s="237" t="s">
        <v>2433</v>
      </c>
      <c r="BW175" s="237" t="s">
        <v>8419</v>
      </c>
      <c r="BX175" s="237" t="s">
        <v>2507</v>
      </c>
      <c r="BY175" s="237" t="s">
        <v>8420</v>
      </c>
      <c r="BZ175" s="237" t="s">
        <v>2462</v>
      </c>
      <c r="CA175" s="237" t="s">
        <v>2433</v>
      </c>
      <c r="CB175" s="237" t="s">
        <v>8420</v>
      </c>
      <c r="CC175" s="237" t="s">
        <v>2467</v>
      </c>
      <c r="CD175" s="237" t="s">
        <v>8421</v>
      </c>
      <c r="CE175" s="237" t="s">
        <v>8421</v>
      </c>
      <c r="CF175" s="237" t="s">
        <v>2433</v>
      </c>
      <c r="CG175" s="237" t="s">
        <v>2433</v>
      </c>
      <c r="CH175" s="237" t="s">
        <v>2433</v>
      </c>
      <c r="CI175" s="237" t="s">
        <v>8421</v>
      </c>
      <c r="CJ175" s="237" t="s">
        <v>2433</v>
      </c>
      <c r="CK175" s="237" t="s">
        <v>2433</v>
      </c>
      <c r="CL175" s="237" t="s">
        <v>2462</v>
      </c>
      <c r="CM175" s="237" t="s">
        <v>2433</v>
      </c>
      <c r="CN175" s="237" t="s">
        <v>2433</v>
      </c>
      <c r="CO175" s="237" t="s">
        <v>2433</v>
      </c>
      <c r="CP175" s="237" t="s">
        <v>2433</v>
      </c>
      <c r="CQ175" s="237" t="s">
        <v>2433</v>
      </c>
      <c r="CR175" s="237" t="s">
        <v>2462</v>
      </c>
      <c r="CS175" s="237" t="s">
        <v>2462</v>
      </c>
      <c r="CT175" s="237" t="s">
        <v>2433</v>
      </c>
      <c r="CU175" s="237" t="s">
        <v>2433</v>
      </c>
      <c r="CV175" s="237" t="s">
        <v>2433</v>
      </c>
      <c r="CW175" s="237" t="s">
        <v>2433</v>
      </c>
      <c r="CX175" s="237" t="s">
        <v>2462</v>
      </c>
      <c r="CY175" s="237" t="s">
        <v>2433</v>
      </c>
      <c r="CZ175" s="237" t="s">
        <v>8422</v>
      </c>
      <c r="DA175" s="237" t="s">
        <v>2511</v>
      </c>
      <c r="DB175" s="238">
        <v>43138.470219907409</v>
      </c>
      <c r="DC175" s="237" t="s">
        <v>2511</v>
      </c>
      <c r="DD175" s="238">
        <v>43138.470219907409</v>
      </c>
    </row>
    <row r="176" spans="1:108" ht="45" hidden="1" x14ac:dyDescent="0.25">
      <c r="A176" s="236">
        <v>183</v>
      </c>
      <c r="B176" s="237" t="s">
        <v>5989</v>
      </c>
      <c r="C176" s="236">
        <v>21</v>
      </c>
      <c r="D176" s="236" t="b">
        <v>1</v>
      </c>
      <c r="E176" s="237" t="s">
        <v>2433</v>
      </c>
      <c r="F176" s="237" t="s">
        <v>8423</v>
      </c>
      <c r="G176" s="237" t="s">
        <v>5873</v>
      </c>
      <c r="H176" s="237" t="s">
        <v>5874</v>
      </c>
      <c r="I176" s="237" t="s">
        <v>6544</v>
      </c>
      <c r="J176" s="237" t="s">
        <v>8424</v>
      </c>
      <c r="K176" s="237" t="s">
        <v>8425</v>
      </c>
      <c r="L176" s="237" t="s">
        <v>8426</v>
      </c>
      <c r="M176" s="237" t="s">
        <v>5876</v>
      </c>
      <c r="N176" s="237" t="s">
        <v>8427</v>
      </c>
      <c r="O176" s="237" t="s">
        <v>8428</v>
      </c>
      <c r="P176" s="237" t="s">
        <v>2433</v>
      </c>
      <c r="Q176" s="237" t="s">
        <v>8429</v>
      </c>
      <c r="R176" s="237" t="s">
        <v>2433</v>
      </c>
      <c r="S176" s="237" t="s">
        <v>8430</v>
      </c>
      <c r="T176" s="237" t="s">
        <v>2433</v>
      </c>
      <c r="U176" s="237" t="s">
        <v>2462</v>
      </c>
      <c r="V176" s="237" t="s">
        <v>2433</v>
      </c>
      <c r="W176" s="237" t="s">
        <v>8431</v>
      </c>
      <c r="X176" s="237" t="s">
        <v>2433</v>
      </c>
      <c r="Y176" s="237" t="s">
        <v>8432</v>
      </c>
      <c r="Z176" s="237" t="s">
        <v>2433</v>
      </c>
      <c r="AA176" s="237" t="s">
        <v>8433</v>
      </c>
      <c r="AB176" s="237" t="s">
        <v>2433</v>
      </c>
      <c r="AC176" s="237" t="s">
        <v>8434</v>
      </c>
      <c r="AD176" s="237" t="s">
        <v>2433</v>
      </c>
      <c r="AE176" s="237" t="s">
        <v>8435</v>
      </c>
      <c r="AF176" s="237" t="s">
        <v>2433</v>
      </c>
      <c r="AG176" s="237" t="s">
        <v>8436</v>
      </c>
      <c r="AH176" s="237" t="s">
        <v>2433</v>
      </c>
      <c r="AI176" s="237" t="s">
        <v>8437</v>
      </c>
      <c r="AJ176" s="237" t="s">
        <v>2433</v>
      </c>
      <c r="AK176" s="237" t="s">
        <v>8438</v>
      </c>
      <c r="AL176" s="237" t="s">
        <v>2433</v>
      </c>
      <c r="AM176" s="237" t="s">
        <v>8439</v>
      </c>
      <c r="AN176" s="237" t="s">
        <v>2433</v>
      </c>
      <c r="AO176" s="237" t="s">
        <v>8440</v>
      </c>
      <c r="AP176" s="237" t="s">
        <v>2433</v>
      </c>
      <c r="AQ176" s="237" t="s">
        <v>8441</v>
      </c>
      <c r="AR176" s="237" t="s">
        <v>2433</v>
      </c>
      <c r="AS176" s="237" t="s">
        <v>8442</v>
      </c>
      <c r="AT176" s="237" t="s">
        <v>2433</v>
      </c>
      <c r="AU176" s="237" t="s">
        <v>8443</v>
      </c>
      <c r="AV176" s="237" t="s">
        <v>2433</v>
      </c>
      <c r="AW176" s="237" t="s">
        <v>8444</v>
      </c>
      <c r="AX176" s="237" t="s">
        <v>2433</v>
      </c>
      <c r="AY176" s="237" t="s">
        <v>5895</v>
      </c>
      <c r="AZ176" s="237" t="s">
        <v>8445</v>
      </c>
      <c r="BA176" s="237" t="s">
        <v>8446</v>
      </c>
      <c r="BB176" s="237" t="s">
        <v>8447</v>
      </c>
      <c r="BC176" s="237" t="s">
        <v>2462</v>
      </c>
      <c r="BD176" s="237" t="s">
        <v>2568</v>
      </c>
      <c r="BE176" s="237" t="s">
        <v>8448</v>
      </c>
      <c r="BF176" s="237" t="s">
        <v>2433</v>
      </c>
      <c r="BG176" s="237" t="s">
        <v>2462</v>
      </c>
      <c r="BH176" s="237" t="s">
        <v>2462</v>
      </c>
      <c r="BI176" s="237" t="s">
        <v>2462</v>
      </c>
      <c r="BJ176" s="237" t="s">
        <v>2433</v>
      </c>
      <c r="BK176" s="237" t="s">
        <v>2462</v>
      </c>
      <c r="BL176" s="237" t="s">
        <v>2462</v>
      </c>
      <c r="BM176" s="237" t="s">
        <v>2462</v>
      </c>
      <c r="BN176" s="237" t="s">
        <v>2462</v>
      </c>
      <c r="BO176" s="237" t="s">
        <v>2462</v>
      </c>
      <c r="BP176" s="237" t="s">
        <v>8449</v>
      </c>
      <c r="BQ176" s="237" t="s">
        <v>8450</v>
      </c>
      <c r="BR176" s="237" t="s">
        <v>8451</v>
      </c>
      <c r="BS176" s="237" t="s">
        <v>8452</v>
      </c>
      <c r="BT176" s="237" t="s">
        <v>8453</v>
      </c>
      <c r="BU176" s="237" t="s">
        <v>2433</v>
      </c>
      <c r="BV176" s="237" t="s">
        <v>2433</v>
      </c>
      <c r="BW176" s="237" t="s">
        <v>8454</v>
      </c>
      <c r="BX176" s="237" t="s">
        <v>2507</v>
      </c>
      <c r="BY176" s="237" t="s">
        <v>8455</v>
      </c>
      <c r="BZ176" s="237" t="s">
        <v>2702</v>
      </c>
      <c r="CA176" s="237" t="s">
        <v>8456</v>
      </c>
      <c r="CB176" s="237" t="s">
        <v>8457</v>
      </c>
      <c r="CC176" s="237" t="s">
        <v>2467</v>
      </c>
      <c r="CD176" s="237" t="s">
        <v>8458</v>
      </c>
      <c r="CE176" s="237" t="s">
        <v>8459</v>
      </c>
      <c r="CF176" s="237" t="s">
        <v>2433</v>
      </c>
      <c r="CG176" s="237" t="s">
        <v>8460</v>
      </c>
      <c r="CH176" s="237" t="s">
        <v>8461</v>
      </c>
      <c r="CI176" s="237" t="s">
        <v>8458</v>
      </c>
      <c r="CJ176" s="237" t="s">
        <v>2433</v>
      </c>
      <c r="CK176" s="237" t="s">
        <v>2433</v>
      </c>
      <c r="CL176" s="237" t="s">
        <v>2462</v>
      </c>
      <c r="CM176" s="237" t="s">
        <v>2433</v>
      </c>
      <c r="CN176" s="237" t="s">
        <v>2433</v>
      </c>
      <c r="CO176" s="237" t="s">
        <v>2433</v>
      </c>
      <c r="CP176" s="237" t="s">
        <v>2433</v>
      </c>
      <c r="CQ176" s="237" t="s">
        <v>2433</v>
      </c>
      <c r="CR176" s="237" t="s">
        <v>2462</v>
      </c>
      <c r="CS176" s="237" t="s">
        <v>2462</v>
      </c>
      <c r="CT176" s="237" t="s">
        <v>2433</v>
      </c>
      <c r="CU176" s="237" t="s">
        <v>2433</v>
      </c>
      <c r="CV176" s="237" t="s">
        <v>2433</v>
      </c>
      <c r="CW176" s="237" t="s">
        <v>2433</v>
      </c>
      <c r="CX176" s="237" t="s">
        <v>2462</v>
      </c>
      <c r="CY176" s="237" t="s">
        <v>2433</v>
      </c>
      <c r="CZ176" s="237" t="s">
        <v>8462</v>
      </c>
      <c r="DA176" s="237" t="s">
        <v>2511</v>
      </c>
      <c r="DB176" s="238">
        <v>43139.652685185189</v>
      </c>
      <c r="DC176" s="237" t="s">
        <v>2511</v>
      </c>
      <c r="DD176" s="238">
        <v>43139.652685185189</v>
      </c>
    </row>
    <row r="177" spans="1:108" ht="75" hidden="1" x14ac:dyDescent="0.25">
      <c r="A177" s="236">
        <v>184</v>
      </c>
      <c r="B177" s="237" t="s">
        <v>5989</v>
      </c>
      <c r="C177" s="236">
        <v>38</v>
      </c>
      <c r="D177" s="236" t="b">
        <v>1</v>
      </c>
      <c r="E177" s="237" t="s">
        <v>2433</v>
      </c>
      <c r="F177" s="237" t="s">
        <v>5083</v>
      </c>
      <c r="G177" s="237" t="s">
        <v>2476</v>
      </c>
      <c r="H177" s="237" t="s">
        <v>8463</v>
      </c>
      <c r="I177" s="237" t="s">
        <v>8464</v>
      </c>
      <c r="J177" s="237" t="s">
        <v>5085</v>
      </c>
      <c r="K177" s="237" t="s">
        <v>5086</v>
      </c>
      <c r="L177" s="237" t="s">
        <v>5087</v>
      </c>
      <c r="M177" s="237" t="s">
        <v>5088</v>
      </c>
      <c r="N177" s="237" t="s">
        <v>5089</v>
      </c>
      <c r="O177" s="237" t="s">
        <v>8465</v>
      </c>
      <c r="P177" s="237" t="s">
        <v>2433</v>
      </c>
      <c r="Q177" s="237" t="s">
        <v>8466</v>
      </c>
      <c r="R177" s="237" t="s">
        <v>8467</v>
      </c>
      <c r="S177" s="237" t="s">
        <v>8468</v>
      </c>
      <c r="T177" s="237" t="s">
        <v>2433</v>
      </c>
      <c r="U177" s="237" t="s">
        <v>2462</v>
      </c>
      <c r="V177" s="237" t="s">
        <v>2433</v>
      </c>
      <c r="W177" s="237" t="s">
        <v>8469</v>
      </c>
      <c r="X177" s="237" t="s">
        <v>2433</v>
      </c>
      <c r="Y177" s="237" t="s">
        <v>8470</v>
      </c>
      <c r="Z177" s="237" t="s">
        <v>2433</v>
      </c>
      <c r="AA177" s="237" t="s">
        <v>8471</v>
      </c>
      <c r="AB177" s="237" t="s">
        <v>2433</v>
      </c>
      <c r="AC177" s="237" t="s">
        <v>8472</v>
      </c>
      <c r="AD177" s="237" t="s">
        <v>2433</v>
      </c>
      <c r="AE177" s="237" t="s">
        <v>8473</v>
      </c>
      <c r="AF177" s="237" t="s">
        <v>2433</v>
      </c>
      <c r="AG177" s="237" t="s">
        <v>8474</v>
      </c>
      <c r="AH177" s="237" t="s">
        <v>2433</v>
      </c>
      <c r="AI177" s="237" t="s">
        <v>8475</v>
      </c>
      <c r="AJ177" s="237" t="s">
        <v>2433</v>
      </c>
      <c r="AK177" s="237" t="s">
        <v>8476</v>
      </c>
      <c r="AL177" s="237" t="s">
        <v>2433</v>
      </c>
      <c r="AM177" s="237" t="s">
        <v>2462</v>
      </c>
      <c r="AN177" s="237" t="s">
        <v>2433</v>
      </c>
      <c r="AO177" s="237" t="s">
        <v>8477</v>
      </c>
      <c r="AP177" s="237" t="s">
        <v>2433</v>
      </c>
      <c r="AQ177" s="237" t="s">
        <v>8478</v>
      </c>
      <c r="AR177" s="237" t="s">
        <v>2433</v>
      </c>
      <c r="AS177" s="237" t="s">
        <v>8479</v>
      </c>
      <c r="AT177" s="237" t="s">
        <v>2433</v>
      </c>
      <c r="AU177" s="237" t="s">
        <v>8480</v>
      </c>
      <c r="AV177" s="237" t="s">
        <v>2433</v>
      </c>
      <c r="AW177" s="237" t="s">
        <v>8481</v>
      </c>
      <c r="AX177" s="237" t="s">
        <v>2433</v>
      </c>
      <c r="AY177" s="237" t="s">
        <v>5107</v>
      </c>
      <c r="AZ177" s="237" t="s">
        <v>8482</v>
      </c>
      <c r="BA177" s="237" t="s">
        <v>8483</v>
      </c>
      <c r="BB177" s="237" t="s">
        <v>8484</v>
      </c>
      <c r="BC177" s="237" t="s">
        <v>8485</v>
      </c>
      <c r="BD177" s="237" t="s">
        <v>2433</v>
      </c>
      <c r="BE177" s="237" t="s">
        <v>8486</v>
      </c>
      <c r="BF177" s="237" t="s">
        <v>2433</v>
      </c>
      <c r="BG177" s="237" t="s">
        <v>2462</v>
      </c>
      <c r="BH177" s="237" t="s">
        <v>2462</v>
      </c>
      <c r="BI177" s="237" t="s">
        <v>2462</v>
      </c>
      <c r="BJ177" s="237" t="s">
        <v>2433</v>
      </c>
      <c r="BK177" s="237" t="s">
        <v>2462</v>
      </c>
      <c r="BL177" s="237" t="s">
        <v>2462</v>
      </c>
      <c r="BM177" s="237" t="s">
        <v>2462</v>
      </c>
      <c r="BN177" s="237" t="s">
        <v>2462</v>
      </c>
      <c r="BO177" s="237" t="s">
        <v>2462</v>
      </c>
      <c r="BP177" s="237" t="s">
        <v>8487</v>
      </c>
      <c r="BQ177" s="237" t="s">
        <v>8488</v>
      </c>
      <c r="BR177" s="237" t="s">
        <v>8489</v>
      </c>
      <c r="BS177" s="237" t="s">
        <v>8490</v>
      </c>
      <c r="BT177" s="237" t="s">
        <v>2433</v>
      </c>
      <c r="BU177" s="237" t="s">
        <v>2433</v>
      </c>
      <c r="BV177" s="237" t="s">
        <v>2433</v>
      </c>
      <c r="BW177" s="237" t="s">
        <v>8491</v>
      </c>
      <c r="BX177" s="237" t="s">
        <v>2507</v>
      </c>
      <c r="BY177" s="237" t="s">
        <v>8492</v>
      </c>
      <c r="BZ177" s="237" t="s">
        <v>2462</v>
      </c>
      <c r="CA177" s="237" t="s">
        <v>2433</v>
      </c>
      <c r="CB177" s="237" t="s">
        <v>8492</v>
      </c>
      <c r="CC177" s="237" t="s">
        <v>2467</v>
      </c>
      <c r="CD177" s="237" t="s">
        <v>8493</v>
      </c>
      <c r="CE177" s="237" t="s">
        <v>8494</v>
      </c>
      <c r="CF177" s="237" t="s">
        <v>2433</v>
      </c>
      <c r="CG177" s="237" t="s">
        <v>8495</v>
      </c>
      <c r="CH177" s="237" t="s">
        <v>2433</v>
      </c>
      <c r="CI177" s="237" t="s">
        <v>8493</v>
      </c>
      <c r="CJ177" s="237" t="s">
        <v>2433</v>
      </c>
      <c r="CK177" s="237" t="s">
        <v>2433</v>
      </c>
      <c r="CL177" s="237" t="s">
        <v>2462</v>
      </c>
      <c r="CM177" s="237" t="s">
        <v>2433</v>
      </c>
      <c r="CN177" s="237" t="s">
        <v>2433</v>
      </c>
      <c r="CO177" s="237" t="s">
        <v>2433</v>
      </c>
      <c r="CP177" s="237" t="s">
        <v>2433</v>
      </c>
      <c r="CQ177" s="237" t="s">
        <v>2433</v>
      </c>
      <c r="CR177" s="237" t="s">
        <v>2462</v>
      </c>
      <c r="CS177" s="237" t="s">
        <v>2462</v>
      </c>
      <c r="CT177" s="237" t="s">
        <v>2433</v>
      </c>
      <c r="CU177" s="237" t="s">
        <v>2433</v>
      </c>
      <c r="CV177" s="237" t="s">
        <v>2433</v>
      </c>
      <c r="CW177" s="237" t="s">
        <v>2433</v>
      </c>
      <c r="CX177" s="237" t="s">
        <v>2462</v>
      </c>
      <c r="CY177" s="237" t="s">
        <v>2433</v>
      </c>
      <c r="CZ177" s="237" t="s">
        <v>2433</v>
      </c>
      <c r="DA177" s="237" t="s">
        <v>2511</v>
      </c>
      <c r="DB177" s="238">
        <v>43139.667384259257</v>
      </c>
      <c r="DC177" s="237" t="s">
        <v>2511</v>
      </c>
      <c r="DD177" s="238">
        <v>43139.667384259257</v>
      </c>
    </row>
    <row r="178" spans="1:108" ht="45" hidden="1" x14ac:dyDescent="0.25">
      <c r="A178" s="236">
        <v>185</v>
      </c>
      <c r="B178" s="237" t="s">
        <v>5989</v>
      </c>
      <c r="C178" s="236">
        <v>81</v>
      </c>
      <c r="D178" s="236" t="b">
        <v>1</v>
      </c>
      <c r="E178" s="237" t="s">
        <v>2433</v>
      </c>
      <c r="F178" s="237" t="s">
        <v>5516</v>
      </c>
      <c r="G178" s="237" t="s">
        <v>4289</v>
      </c>
      <c r="H178" s="237" t="s">
        <v>5517</v>
      </c>
      <c r="I178" s="237" t="s">
        <v>8496</v>
      </c>
      <c r="J178" s="237" t="s">
        <v>5518</v>
      </c>
      <c r="K178" s="237" t="s">
        <v>4019</v>
      </c>
      <c r="L178" s="237" t="s">
        <v>5519</v>
      </c>
      <c r="M178" s="237" t="s">
        <v>5520</v>
      </c>
      <c r="N178" s="237" t="s">
        <v>5521</v>
      </c>
      <c r="O178" s="237" t="s">
        <v>8497</v>
      </c>
      <c r="P178" s="237" t="s">
        <v>2433</v>
      </c>
      <c r="Q178" s="237" t="s">
        <v>8498</v>
      </c>
      <c r="R178" s="237" t="s">
        <v>2433</v>
      </c>
      <c r="S178" s="237" t="s">
        <v>8499</v>
      </c>
      <c r="T178" s="237" t="s">
        <v>2433</v>
      </c>
      <c r="U178" s="237" t="s">
        <v>8500</v>
      </c>
      <c r="V178" s="237" t="s">
        <v>2433</v>
      </c>
      <c r="W178" s="237" t="s">
        <v>8501</v>
      </c>
      <c r="X178" s="237" t="s">
        <v>2433</v>
      </c>
      <c r="Y178" s="237" t="s">
        <v>8502</v>
      </c>
      <c r="Z178" s="237" t="s">
        <v>2433</v>
      </c>
      <c r="AA178" s="237" t="s">
        <v>8503</v>
      </c>
      <c r="AB178" s="237" t="s">
        <v>2433</v>
      </c>
      <c r="AC178" s="237" t="s">
        <v>8504</v>
      </c>
      <c r="AD178" s="237" t="s">
        <v>2433</v>
      </c>
      <c r="AE178" s="237" t="s">
        <v>8505</v>
      </c>
      <c r="AF178" s="237" t="s">
        <v>2433</v>
      </c>
      <c r="AG178" s="237" t="s">
        <v>8506</v>
      </c>
      <c r="AH178" s="237" t="s">
        <v>2433</v>
      </c>
      <c r="AI178" s="237" t="s">
        <v>8507</v>
      </c>
      <c r="AJ178" s="237" t="s">
        <v>2433</v>
      </c>
      <c r="AK178" s="237" t="s">
        <v>8508</v>
      </c>
      <c r="AL178" s="237" t="s">
        <v>2433</v>
      </c>
      <c r="AM178" s="237" t="s">
        <v>8509</v>
      </c>
      <c r="AN178" s="237" t="s">
        <v>2433</v>
      </c>
      <c r="AO178" s="237" t="s">
        <v>8510</v>
      </c>
      <c r="AP178" s="237" t="s">
        <v>2433</v>
      </c>
      <c r="AQ178" s="237" t="s">
        <v>8511</v>
      </c>
      <c r="AR178" s="237" t="s">
        <v>2433</v>
      </c>
      <c r="AS178" s="237" t="s">
        <v>8512</v>
      </c>
      <c r="AT178" s="237" t="s">
        <v>2433</v>
      </c>
      <c r="AU178" s="237" t="s">
        <v>8513</v>
      </c>
      <c r="AV178" s="237" t="s">
        <v>2433</v>
      </c>
      <c r="AW178" s="237" t="s">
        <v>8514</v>
      </c>
      <c r="AX178" s="237" t="s">
        <v>2433</v>
      </c>
      <c r="AY178" s="237" t="s">
        <v>4310</v>
      </c>
      <c r="AZ178" s="237" t="s">
        <v>8515</v>
      </c>
      <c r="BA178" s="237" t="s">
        <v>8516</v>
      </c>
      <c r="BB178" s="237" t="s">
        <v>8517</v>
      </c>
      <c r="BC178" s="237" t="s">
        <v>8518</v>
      </c>
      <c r="BD178" s="237" t="s">
        <v>2433</v>
      </c>
      <c r="BE178" s="237" t="s">
        <v>8519</v>
      </c>
      <c r="BF178" s="237" t="s">
        <v>2433</v>
      </c>
      <c r="BG178" s="237" t="s">
        <v>2462</v>
      </c>
      <c r="BH178" s="237" t="s">
        <v>2462</v>
      </c>
      <c r="BI178" s="237" t="s">
        <v>2462</v>
      </c>
      <c r="BJ178" s="237" t="s">
        <v>2433</v>
      </c>
      <c r="BK178" s="237" t="s">
        <v>2462</v>
      </c>
      <c r="BL178" s="237" t="s">
        <v>2462</v>
      </c>
      <c r="BM178" s="237" t="s">
        <v>2462</v>
      </c>
      <c r="BN178" s="237" t="s">
        <v>2462</v>
      </c>
      <c r="BO178" s="237" t="s">
        <v>2462</v>
      </c>
      <c r="BP178" s="237" t="s">
        <v>8520</v>
      </c>
      <c r="BQ178" s="237" t="s">
        <v>8521</v>
      </c>
      <c r="BR178" s="237" t="s">
        <v>2433</v>
      </c>
      <c r="BS178" s="237" t="s">
        <v>8382</v>
      </c>
      <c r="BT178" s="237" t="s">
        <v>2433</v>
      </c>
      <c r="BU178" s="237" t="s">
        <v>2433</v>
      </c>
      <c r="BV178" s="237" t="s">
        <v>2433</v>
      </c>
      <c r="BW178" s="237" t="s">
        <v>8382</v>
      </c>
      <c r="BX178" s="237" t="s">
        <v>2507</v>
      </c>
      <c r="BY178" s="237" t="s">
        <v>8522</v>
      </c>
      <c r="BZ178" s="237" t="s">
        <v>2462</v>
      </c>
      <c r="CA178" s="237" t="s">
        <v>2433</v>
      </c>
      <c r="CB178" s="237" t="s">
        <v>8522</v>
      </c>
      <c r="CC178" s="237" t="s">
        <v>2892</v>
      </c>
      <c r="CD178" s="237" t="s">
        <v>8523</v>
      </c>
      <c r="CE178" s="237" t="s">
        <v>8524</v>
      </c>
      <c r="CF178" s="237" t="s">
        <v>2433</v>
      </c>
      <c r="CG178" s="237" t="s">
        <v>8525</v>
      </c>
      <c r="CH178" s="237" t="s">
        <v>5549</v>
      </c>
      <c r="CI178" s="237" t="s">
        <v>8523</v>
      </c>
      <c r="CJ178" s="237" t="s">
        <v>2433</v>
      </c>
      <c r="CK178" s="237" t="s">
        <v>2433</v>
      </c>
      <c r="CL178" s="237" t="s">
        <v>2462</v>
      </c>
      <c r="CM178" s="237" t="s">
        <v>2433</v>
      </c>
      <c r="CN178" s="237" t="s">
        <v>2433</v>
      </c>
      <c r="CO178" s="237" t="s">
        <v>2433</v>
      </c>
      <c r="CP178" s="237" t="s">
        <v>2433</v>
      </c>
      <c r="CQ178" s="237" t="s">
        <v>2433</v>
      </c>
      <c r="CR178" s="237" t="s">
        <v>2462</v>
      </c>
      <c r="CS178" s="237" t="s">
        <v>2462</v>
      </c>
      <c r="CT178" s="237" t="s">
        <v>2433</v>
      </c>
      <c r="CU178" s="237" t="s">
        <v>2433</v>
      </c>
      <c r="CV178" s="237" t="s">
        <v>2433</v>
      </c>
      <c r="CW178" s="237" t="s">
        <v>2433</v>
      </c>
      <c r="CX178" s="237" t="s">
        <v>2462</v>
      </c>
      <c r="CY178" s="237" t="s">
        <v>2433</v>
      </c>
      <c r="CZ178" s="237" t="s">
        <v>8526</v>
      </c>
      <c r="DA178" s="237" t="s">
        <v>2511</v>
      </c>
      <c r="DB178" s="238">
        <v>43143.649062500001</v>
      </c>
      <c r="DC178" s="237" t="s">
        <v>2511</v>
      </c>
      <c r="DD178" s="238">
        <v>43143.649062500001</v>
      </c>
    </row>
    <row r="179" spans="1:108" ht="45" hidden="1" x14ac:dyDescent="0.25">
      <c r="A179" s="236">
        <v>186</v>
      </c>
      <c r="B179" s="237" t="s">
        <v>5989</v>
      </c>
      <c r="C179" s="236">
        <v>7</v>
      </c>
      <c r="D179" s="236" t="b">
        <v>1</v>
      </c>
      <c r="E179" s="237" t="s">
        <v>2710</v>
      </c>
      <c r="F179" s="237" t="s">
        <v>4898</v>
      </c>
      <c r="G179" s="237" t="s">
        <v>2476</v>
      </c>
      <c r="H179" s="237" t="s">
        <v>4899</v>
      </c>
      <c r="I179" s="237" t="s">
        <v>8464</v>
      </c>
      <c r="J179" s="237" t="s">
        <v>4898</v>
      </c>
      <c r="K179" s="237" t="s">
        <v>2476</v>
      </c>
      <c r="L179" s="237" t="s">
        <v>4899</v>
      </c>
      <c r="M179" s="237" t="s">
        <v>8527</v>
      </c>
      <c r="N179" s="237" t="s">
        <v>8528</v>
      </c>
      <c r="O179" s="237" t="s">
        <v>8529</v>
      </c>
      <c r="P179" s="237" t="s">
        <v>2433</v>
      </c>
      <c r="Q179" s="237" t="s">
        <v>8530</v>
      </c>
      <c r="R179" s="237" t="s">
        <v>2433</v>
      </c>
      <c r="S179" s="237" t="s">
        <v>8531</v>
      </c>
      <c r="T179" s="237" t="s">
        <v>2433</v>
      </c>
      <c r="U179" s="237" t="s">
        <v>8532</v>
      </c>
      <c r="V179" s="237" t="s">
        <v>2433</v>
      </c>
      <c r="W179" s="237" t="s">
        <v>8533</v>
      </c>
      <c r="X179" s="237" t="s">
        <v>2433</v>
      </c>
      <c r="Y179" s="237" t="s">
        <v>8534</v>
      </c>
      <c r="Z179" s="237" t="s">
        <v>2433</v>
      </c>
      <c r="AA179" s="237" t="s">
        <v>8535</v>
      </c>
      <c r="AB179" s="237" t="s">
        <v>2433</v>
      </c>
      <c r="AC179" s="237" t="s">
        <v>8536</v>
      </c>
      <c r="AD179" s="237" t="s">
        <v>2433</v>
      </c>
      <c r="AE179" s="237" t="s">
        <v>8537</v>
      </c>
      <c r="AF179" s="237" t="s">
        <v>2433</v>
      </c>
      <c r="AG179" s="237" t="s">
        <v>8538</v>
      </c>
      <c r="AH179" s="237" t="s">
        <v>2433</v>
      </c>
      <c r="AI179" s="237" t="s">
        <v>8539</v>
      </c>
      <c r="AJ179" s="237" t="s">
        <v>2433</v>
      </c>
      <c r="AK179" s="237" t="s">
        <v>8540</v>
      </c>
      <c r="AL179" s="237" t="s">
        <v>2433</v>
      </c>
      <c r="AM179" s="237" t="s">
        <v>8541</v>
      </c>
      <c r="AN179" s="237" t="s">
        <v>2433</v>
      </c>
      <c r="AO179" s="237" t="s">
        <v>8542</v>
      </c>
      <c r="AP179" s="237" t="s">
        <v>2433</v>
      </c>
      <c r="AQ179" s="237" t="s">
        <v>8543</v>
      </c>
      <c r="AR179" s="237" t="s">
        <v>2433</v>
      </c>
      <c r="AS179" s="237" t="s">
        <v>8544</v>
      </c>
      <c r="AT179" s="237" t="s">
        <v>2433</v>
      </c>
      <c r="AU179" s="237" t="s">
        <v>8545</v>
      </c>
      <c r="AV179" s="237" t="s">
        <v>2433</v>
      </c>
      <c r="AW179" s="237" t="s">
        <v>8546</v>
      </c>
      <c r="AX179" s="237" t="s">
        <v>2433</v>
      </c>
      <c r="AY179" s="237" t="s">
        <v>8547</v>
      </c>
      <c r="AZ179" s="237" t="s">
        <v>8548</v>
      </c>
      <c r="BA179" s="237" t="s">
        <v>8549</v>
      </c>
      <c r="BB179" s="237" t="s">
        <v>8550</v>
      </c>
      <c r="BC179" s="237" t="s">
        <v>8551</v>
      </c>
      <c r="BD179" s="237" t="s">
        <v>2433</v>
      </c>
      <c r="BE179" s="237" t="s">
        <v>8552</v>
      </c>
      <c r="BF179" s="237" t="s">
        <v>2433</v>
      </c>
      <c r="BG179" s="237" t="s">
        <v>2462</v>
      </c>
      <c r="BH179" s="237" t="s">
        <v>2462</v>
      </c>
      <c r="BI179" s="237" t="s">
        <v>2462</v>
      </c>
      <c r="BJ179" s="237" t="s">
        <v>2433</v>
      </c>
      <c r="BK179" s="237" t="s">
        <v>2462</v>
      </c>
      <c r="BL179" s="237" t="s">
        <v>2462</v>
      </c>
      <c r="BM179" s="237" t="s">
        <v>2462</v>
      </c>
      <c r="BN179" s="237" t="s">
        <v>2462</v>
      </c>
      <c r="BO179" s="237" t="s">
        <v>2462</v>
      </c>
      <c r="BP179" s="237" t="s">
        <v>8553</v>
      </c>
      <c r="BQ179" s="237" t="s">
        <v>8554</v>
      </c>
      <c r="BR179" s="237" t="s">
        <v>8555</v>
      </c>
      <c r="BS179" s="237" t="s">
        <v>8556</v>
      </c>
      <c r="BT179" s="237" t="s">
        <v>2433</v>
      </c>
      <c r="BU179" s="237" t="s">
        <v>2433</v>
      </c>
      <c r="BV179" s="237" t="s">
        <v>2433</v>
      </c>
      <c r="BW179" s="237" t="s">
        <v>8557</v>
      </c>
      <c r="BX179" s="237" t="s">
        <v>2462</v>
      </c>
      <c r="BY179" s="237" t="s">
        <v>2433</v>
      </c>
      <c r="BZ179" s="237" t="s">
        <v>2462</v>
      </c>
      <c r="CA179" s="237" t="s">
        <v>2433</v>
      </c>
      <c r="CB179" s="237" t="s">
        <v>2462</v>
      </c>
      <c r="CC179" s="237" t="s">
        <v>2705</v>
      </c>
      <c r="CD179" s="237" t="s">
        <v>8558</v>
      </c>
      <c r="CE179" s="237" t="s">
        <v>2433</v>
      </c>
      <c r="CF179" s="237" t="s">
        <v>2433</v>
      </c>
      <c r="CG179" s="237" t="s">
        <v>8558</v>
      </c>
      <c r="CH179" s="237" t="s">
        <v>8559</v>
      </c>
      <c r="CI179" s="237" t="s">
        <v>8558</v>
      </c>
      <c r="CJ179" s="237" t="s">
        <v>2433</v>
      </c>
      <c r="CK179" s="237" t="s">
        <v>2433</v>
      </c>
      <c r="CL179" s="237" t="s">
        <v>2462</v>
      </c>
      <c r="CM179" s="237" t="s">
        <v>2433</v>
      </c>
      <c r="CN179" s="237" t="s">
        <v>2433</v>
      </c>
      <c r="CO179" s="237" t="s">
        <v>2433</v>
      </c>
      <c r="CP179" s="237" t="s">
        <v>2433</v>
      </c>
      <c r="CQ179" s="237" t="s">
        <v>2433</v>
      </c>
      <c r="CR179" s="237" t="s">
        <v>2462</v>
      </c>
      <c r="CS179" s="237" t="s">
        <v>2462</v>
      </c>
      <c r="CT179" s="237" t="s">
        <v>2433</v>
      </c>
      <c r="CU179" s="237" t="s">
        <v>2433</v>
      </c>
      <c r="CV179" s="237" t="s">
        <v>2433</v>
      </c>
      <c r="CW179" s="237" t="s">
        <v>2433</v>
      </c>
      <c r="CX179" s="237" t="s">
        <v>2462</v>
      </c>
      <c r="CY179" s="237" t="s">
        <v>2433</v>
      </c>
      <c r="CZ179" s="237" t="s">
        <v>8560</v>
      </c>
      <c r="DA179" s="237" t="s">
        <v>2511</v>
      </c>
      <c r="DB179" s="238">
        <v>43144.466053240743</v>
      </c>
      <c r="DC179" s="237" t="s">
        <v>2511</v>
      </c>
      <c r="DD179" s="238">
        <v>43144.466053240743</v>
      </c>
    </row>
    <row r="180" spans="1:108" ht="75" hidden="1" x14ac:dyDescent="0.25">
      <c r="A180" s="236">
        <v>187</v>
      </c>
      <c r="B180" s="237" t="s">
        <v>5989</v>
      </c>
      <c r="C180" s="236">
        <v>36</v>
      </c>
      <c r="D180" s="236" t="b">
        <v>1</v>
      </c>
      <c r="E180" s="237" t="s">
        <v>2433</v>
      </c>
      <c r="F180" s="237" t="s">
        <v>8561</v>
      </c>
      <c r="G180" s="237" t="s">
        <v>2476</v>
      </c>
      <c r="H180" s="237" t="s">
        <v>5285</v>
      </c>
      <c r="I180" s="237" t="s">
        <v>8562</v>
      </c>
      <c r="J180" s="237" t="s">
        <v>8561</v>
      </c>
      <c r="K180" s="237" t="s">
        <v>2476</v>
      </c>
      <c r="L180" s="237" t="s">
        <v>5285</v>
      </c>
      <c r="M180" s="237" t="s">
        <v>5286</v>
      </c>
      <c r="N180" s="237" t="s">
        <v>8563</v>
      </c>
      <c r="O180" s="237" t="s">
        <v>8564</v>
      </c>
      <c r="P180" s="237" t="s">
        <v>2433</v>
      </c>
      <c r="Q180" s="237" t="s">
        <v>8565</v>
      </c>
      <c r="R180" s="237" t="s">
        <v>2433</v>
      </c>
      <c r="S180" s="237" t="s">
        <v>8566</v>
      </c>
      <c r="T180" s="237" t="s">
        <v>2433</v>
      </c>
      <c r="U180" s="237" t="s">
        <v>8567</v>
      </c>
      <c r="V180" s="237" t="s">
        <v>2433</v>
      </c>
      <c r="W180" s="237" t="s">
        <v>8568</v>
      </c>
      <c r="X180" s="237" t="s">
        <v>2433</v>
      </c>
      <c r="Y180" s="237" t="s">
        <v>8569</v>
      </c>
      <c r="Z180" s="237" t="s">
        <v>2433</v>
      </c>
      <c r="AA180" s="237" t="s">
        <v>8570</v>
      </c>
      <c r="AB180" s="237" t="s">
        <v>2433</v>
      </c>
      <c r="AC180" s="237" t="s">
        <v>8571</v>
      </c>
      <c r="AD180" s="237" t="s">
        <v>2433</v>
      </c>
      <c r="AE180" s="237" t="s">
        <v>8572</v>
      </c>
      <c r="AF180" s="237" t="s">
        <v>2433</v>
      </c>
      <c r="AG180" s="237" t="s">
        <v>8573</v>
      </c>
      <c r="AH180" s="237" t="s">
        <v>2433</v>
      </c>
      <c r="AI180" s="237" t="s">
        <v>8574</v>
      </c>
      <c r="AJ180" s="237" t="s">
        <v>2433</v>
      </c>
      <c r="AK180" s="237" t="s">
        <v>8575</v>
      </c>
      <c r="AL180" s="237" t="s">
        <v>2433</v>
      </c>
      <c r="AM180" s="237" t="s">
        <v>8576</v>
      </c>
      <c r="AN180" s="237" t="s">
        <v>2433</v>
      </c>
      <c r="AO180" s="237" t="s">
        <v>8577</v>
      </c>
      <c r="AP180" s="237" t="s">
        <v>2433</v>
      </c>
      <c r="AQ180" s="237" t="s">
        <v>8578</v>
      </c>
      <c r="AR180" s="237" t="s">
        <v>2433</v>
      </c>
      <c r="AS180" s="237" t="s">
        <v>8579</v>
      </c>
      <c r="AT180" s="237" t="s">
        <v>2433</v>
      </c>
      <c r="AU180" s="237" t="s">
        <v>8580</v>
      </c>
      <c r="AV180" s="237" t="s">
        <v>2433</v>
      </c>
      <c r="AW180" s="237" t="s">
        <v>8581</v>
      </c>
      <c r="AX180" s="237" t="s">
        <v>2433</v>
      </c>
      <c r="AY180" s="237" t="s">
        <v>2730</v>
      </c>
      <c r="AZ180" s="237" t="s">
        <v>8582</v>
      </c>
      <c r="BA180" s="237" t="s">
        <v>8583</v>
      </c>
      <c r="BB180" s="237" t="s">
        <v>8584</v>
      </c>
      <c r="BC180" s="237" t="s">
        <v>8585</v>
      </c>
      <c r="BD180" s="237" t="s">
        <v>2433</v>
      </c>
      <c r="BE180" s="237" t="s">
        <v>8586</v>
      </c>
      <c r="BF180" s="237" t="s">
        <v>2433</v>
      </c>
      <c r="BG180" s="237" t="s">
        <v>2462</v>
      </c>
      <c r="BH180" s="237" t="s">
        <v>2462</v>
      </c>
      <c r="BI180" s="237" t="s">
        <v>2462</v>
      </c>
      <c r="BJ180" s="237" t="s">
        <v>2433</v>
      </c>
      <c r="BK180" s="237" t="s">
        <v>2462</v>
      </c>
      <c r="BL180" s="237" t="s">
        <v>2462</v>
      </c>
      <c r="BM180" s="237" t="s">
        <v>2462</v>
      </c>
      <c r="BN180" s="237" t="s">
        <v>2462</v>
      </c>
      <c r="BO180" s="237" t="s">
        <v>2462</v>
      </c>
      <c r="BP180" s="237" t="s">
        <v>8587</v>
      </c>
      <c r="BQ180" s="237" t="s">
        <v>8588</v>
      </c>
      <c r="BR180" s="237" t="s">
        <v>8589</v>
      </c>
      <c r="BS180" s="237" t="s">
        <v>8590</v>
      </c>
      <c r="BT180" s="237" t="s">
        <v>8591</v>
      </c>
      <c r="BU180" s="237" t="s">
        <v>2433</v>
      </c>
      <c r="BV180" s="237" t="s">
        <v>2433</v>
      </c>
      <c r="BW180" s="237" t="s">
        <v>8592</v>
      </c>
      <c r="BX180" s="237" t="s">
        <v>2507</v>
      </c>
      <c r="BY180" s="237" t="s">
        <v>8593</v>
      </c>
      <c r="BZ180" s="237" t="s">
        <v>2702</v>
      </c>
      <c r="CA180" s="237" t="s">
        <v>8594</v>
      </c>
      <c r="CB180" s="237" t="s">
        <v>8595</v>
      </c>
      <c r="CC180" s="237" t="s">
        <v>2467</v>
      </c>
      <c r="CD180" s="237" t="s">
        <v>8596</v>
      </c>
      <c r="CE180" s="237" t="s">
        <v>8597</v>
      </c>
      <c r="CF180" s="237" t="s">
        <v>2433</v>
      </c>
      <c r="CG180" s="237" t="s">
        <v>8598</v>
      </c>
      <c r="CH180" s="237" t="s">
        <v>8599</v>
      </c>
      <c r="CI180" s="237" t="s">
        <v>8596</v>
      </c>
      <c r="CJ180" s="237" t="s">
        <v>2433</v>
      </c>
      <c r="CK180" s="237" t="s">
        <v>2433</v>
      </c>
      <c r="CL180" s="237" t="s">
        <v>2462</v>
      </c>
      <c r="CM180" s="237" t="s">
        <v>2433</v>
      </c>
      <c r="CN180" s="237" t="s">
        <v>2433</v>
      </c>
      <c r="CO180" s="237" t="s">
        <v>2433</v>
      </c>
      <c r="CP180" s="237" t="s">
        <v>2433</v>
      </c>
      <c r="CQ180" s="237" t="s">
        <v>2433</v>
      </c>
      <c r="CR180" s="237" t="s">
        <v>2462</v>
      </c>
      <c r="CS180" s="237" t="s">
        <v>2462</v>
      </c>
      <c r="CT180" s="237" t="s">
        <v>2433</v>
      </c>
      <c r="CU180" s="237" t="s">
        <v>2433</v>
      </c>
      <c r="CV180" s="237" t="s">
        <v>2433</v>
      </c>
      <c r="CW180" s="237" t="s">
        <v>2433</v>
      </c>
      <c r="CX180" s="237" t="s">
        <v>2462</v>
      </c>
      <c r="CY180" s="237" t="s">
        <v>2433</v>
      </c>
      <c r="CZ180" s="237" t="s">
        <v>8600</v>
      </c>
      <c r="DA180" s="237" t="s">
        <v>2511</v>
      </c>
      <c r="DB180" s="238">
        <v>43145.415856481479</v>
      </c>
      <c r="DC180" s="237" t="s">
        <v>2511</v>
      </c>
      <c r="DD180" s="238">
        <v>43146.568657407406</v>
      </c>
    </row>
    <row r="181" spans="1:108" ht="45" hidden="1" x14ac:dyDescent="0.25">
      <c r="A181" s="236">
        <v>188</v>
      </c>
      <c r="B181" s="237" t="s">
        <v>5989</v>
      </c>
      <c r="C181" s="236">
        <v>39</v>
      </c>
      <c r="D181" s="236" t="b">
        <v>1</v>
      </c>
      <c r="E181" s="237" t="s">
        <v>2433</v>
      </c>
      <c r="F181" s="237" t="s">
        <v>2966</v>
      </c>
      <c r="G181" s="237" t="s">
        <v>2967</v>
      </c>
      <c r="H181" s="237" t="s">
        <v>8601</v>
      </c>
      <c r="I181" s="237" t="s">
        <v>6375</v>
      </c>
      <c r="J181" s="237" t="s">
        <v>2966</v>
      </c>
      <c r="K181" s="237" t="s">
        <v>2967</v>
      </c>
      <c r="L181" s="237" t="s">
        <v>8601</v>
      </c>
      <c r="M181" s="237" t="s">
        <v>2969</v>
      </c>
      <c r="N181" s="237" t="s">
        <v>2970</v>
      </c>
      <c r="O181" s="237" t="s">
        <v>8602</v>
      </c>
      <c r="P181" s="237" t="s">
        <v>2433</v>
      </c>
      <c r="Q181" s="237" t="s">
        <v>8603</v>
      </c>
      <c r="R181" s="237" t="s">
        <v>2433</v>
      </c>
      <c r="S181" s="237" t="s">
        <v>8604</v>
      </c>
      <c r="T181" s="237" t="s">
        <v>2433</v>
      </c>
      <c r="U181" s="237" t="s">
        <v>2462</v>
      </c>
      <c r="V181" s="237" t="s">
        <v>2433</v>
      </c>
      <c r="W181" s="237" t="s">
        <v>8605</v>
      </c>
      <c r="X181" s="237" t="s">
        <v>2433</v>
      </c>
      <c r="Y181" s="237" t="s">
        <v>8606</v>
      </c>
      <c r="Z181" s="237" t="s">
        <v>2433</v>
      </c>
      <c r="AA181" s="237" t="s">
        <v>8607</v>
      </c>
      <c r="AB181" s="237" t="s">
        <v>2433</v>
      </c>
      <c r="AC181" s="237" t="s">
        <v>8608</v>
      </c>
      <c r="AD181" s="237" t="s">
        <v>2433</v>
      </c>
      <c r="AE181" s="237" t="s">
        <v>8609</v>
      </c>
      <c r="AF181" s="237" t="s">
        <v>2433</v>
      </c>
      <c r="AG181" s="237" t="s">
        <v>8610</v>
      </c>
      <c r="AH181" s="237" t="s">
        <v>2433</v>
      </c>
      <c r="AI181" s="237" t="s">
        <v>8611</v>
      </c>
      <c r="AJ181" s="237" t="s">
        <v>2433</v>
      </c>
      <c r="AK181" s="237" t="s">
        <v>8612</v>
      </c>
      <c r="AL181" s="237" t="s">
        <v>2433</v>
      </c>
      <c r="AM181" s="237" t="s">
        <v>8613</v>
      </c>
      <c r="AN181" s="237" t="s">
        <v>2433</v>
      </c>
      <c r="AO181" s="237" t="s">
        <v>8614</v>
      </c>
      <c r="AP181" s="237" t="s">
        <v>2433</v>
      </c>
      <c r="AQ181" s="237" t="s">
        <v>8615</v>
      </c>
      <c r="AR181" s="237" t="s">
        <v>2433</v>
      </c>
      <c r="AS181" s="237" t="s">
        <v>8616</v>
      </c>
      <c r="AT181" s="237" t="s">
        <v>2433</v>
      </c>
      <c r="AU181" s="237" t="s">
        <v>8617</v>
      </c>
      <c r="AV181" s="237" t="s">
        <v>2433</v>
      </c>
      <c r="AW181" s="237" t="s">
        <v>8618</v>
      </c>
      <c r="AX181" s="237" t="s">
        <v>2433</v>
      </c>
      <c r="AY181" s="237" t="s">
        <v>2988</v>
      </c>
      <c r="AZ181" s="237" t="s">
        <v>8619</v>
      </c>
      <c r="BA181" s="237" t="s">
        <v>8620</v>
      </c>
      <c r="BB181" s="237" t="s">
        <v>8621</v>
      </c>
      <c r="BC181" s="237" t="s">
        <v>2462</v>
      </c>
      <c r="BD181" s="237" t="s">
        <v>70</v>
      </c>
      <c r="BE181" s="237" t="s">
        <v>8622</v>
      </c>
      <c r="BF181" s="237" t="s">
        <v>2433</v>
      </c>
      <c r="BG181" s="237" t="s">
        <v>2462</v>
      </c>
      <c r="BH181" s="237" t="s">
        <v>2462</v>
      </c>
      <c r="BI181" s="237" t="s">
        <v>2462</v>
      </c>
      <c r="BJ181" s="237" t="s">
        <v>2433</v>
      </c>
      <c r="BK181" s="237" t="s">
        <v>2462</v>
      </c>
      <c r="BL181" s="237" t="s">
        <v>2462</v>
      </c>
      <c r="BM181" s="237" t="s">
        <v>2462</v>
      </c>
      <c r="BN181" s="237" t="s">
        <v>2462</v>
      </c>
      <c r="BO181" s="237" t="s">
        <v>2462</v>
      </c>
      <c r="BP181" s="237" t="s">
        <v>8623</v>
      </c>
      <c r="BQ181" s="237" t="s">
        <v>8624</v>
      </c>
      <c r="BR181" s="237" t="s">
        <v>8625</v>
      </c>
      <c r="BS181" s="237" t="s">
        <v>5510</v>
      </c>
      <c r="BT181" s="237" t="s">
        <v>2433</v>
      </c>
      <c r="BU181" s="237" t="s">
        <v>2433</v>
      </c>
      <c r="BV181" s="237" t="s">
        <v>2433</v>
      </c>
      <c r="BW181" s="237" t="s">
        <v>8626</v>
      </c>
      <c r="BX181" s="237" t="s">
        <v>2507</v>
      </c>
      <c r="BY181" s="237" t="s">
        <v>8627</v>
      </c>
      <c r="BZ181" s="237" t="s">
        <v>2462</v>
      </c>
      <c r="CA181" s="237" t="s">
        <v>2433</v>
      </c>
      <c r="CB181" s="237" t="s">
        <v>8627</v>
      </c>
      <c r="CC181" s="237" t="s">
        <v>2467</v>
      </c>
      <c r="CD181" s="237" t="s">
        <v>8628</v>
      </c>
      <c r="CE181" s="237" t="s">
        <v>2433</v>
      </c>
      <c r="CF181" s="237" t="s">
        <v>2433</v>
      </c>
      <c r="CG181" s="237" t="s">
        <v>8628</v>
      </c>
      <c r="CH181" s="237" t="s">
        <v>8629</v>
      </c>
      <c r="CI181" s="237" t="s">
        <v>8628</v>
      </c>
      <c r="CJ181" s="237" t="s">
        <v>2433</v>
      </c>
      <c r="CK181" s="237" t="s">
        <v>2433</v>
      </c>
      <c r="CL181" s="237" t="s">
        <v>2462</v>
      </c>
      <c r="CM181" s="237" t="s">
        <v>2433</v>
      </c>
      <c r="CN181" s="237" t="s">
        <v>2433</v>
      </c>
      <c r="CO181" s="237" t="s">
        <v>2433</v>
      </c>
      <c r="CP181" s="237" t="s">
        <v>2433</v>
      </c>
      <c r="CQ181" s="237" t="s">
        <v>2433</v>
      </c>
      <c r="CR181" s="237" t="s">
        <v>2462</v>
      </c>
      <c r="CS181" s="237" t="s">
        <v>2462</v>
      </c>
      <c r="CT181" s="237" t="s">
        <v>2433</v>
      </c>
      <c r="CU181" s="237" t="s">
        <v>2433</v>
      </c>
      <c r="CV181" s="237" t="s">
        <v>2433</v>
      </c>
      <c r="CW181" s="237" t="s">
        <v>2433</v>
      </c>
      <c r="CX181" s="237" t="s">
        <v>2462</v>
      </c>
      <c r="CY181" s="237" t="s">
        <v>2433</v>
      </c>
      <c r="CZ181" s="237" t="s">
        <v>8630</v>
      </c>
      <c r="DA181" s="237" t="s">
        <v>2511</v>
      </c>
      <c r="DB181" s="238">
        <v>43145.464108796295</v>
      </c>
      <c r="DC181" s="237" t="s">
        <v>2511</v>
      </c>
      <c r="DD181" s="238">
        <v>43145.464108796295</v>
      </c>
    </row>
    <row r="182" spans="1:108" ht="45" hidden="1" x14ac:dyDescent="0.25">
      <c r="A182" s="236">
        <v>189</v>
      </c>
      <c r="B182" s="237" t="s">
        <v>5989</v>
      </c>
      <c r="C182" s="236">
        <v>14</v>
      </c>
      <c r="D182" s="236" t="b">
        <v>1</v>
      </c>
      <c r="E182" s="237" t="s">
        <v>2710</v>
      </c>
      <c r="F182" s="237" t="s">
        <v>5480</v>
      </c>
      <c r="G182" s="237" t="s">
        <v>3870</v>
      </c>
      <c r="H182" s="237" t="s">
        <v>5481</v>
      </c>
      <c r="I182" s="237" t="s">
        <v>7184</v>
      </c>
      <c r="J182" s="237" t="s">
        <v>8631</v>
      </c>
      <c r="K182" s="237" t="s">
        <v>2476</v>
      </c>
      <c r="L182" s="237" t="s">
        <v>5484</v>
      </c>
      <c r="M182" s="237" t="s">
        <v>5485</v>
      </c>
      <c r="N182" s="237" t="s">
        <v>5486</v>
      </c>
      <c r="O182" s="237" t="s">
        <v>8632</v>
      </c>
      <c r="P182" s="237" t="s">
        <v>2433</v>
      </c>
      <c r="Q182" s="237" t="s">
        <v>8633</v>
      </c>
      <c r="R182" s="237" t="s">
        <v>2433</v>
      </c>
      <c r="S182" s="237" t="s">
        <v>5489</v>
      </c>
      <c r="T182" s="237" t="s">
        <v>2433</v>
      </c>
      <c r="U182" s="237" t="s">
        <v>2462</v>
      </c>
      <c r="V182" s="237" t="s">
        <v>2433</v>
      </c>
      <c r="W182" s="237" t="s">
        <v>8634</v>
      </c>
      <c r="X182" s="237" t="s">
        <v>2433</v>
      </c>
      <c r="Y182" s="237" t="s">
        <v>8635</v>
      </c>
      <c r="Z182" s="237" t="s">
        <v>2433</v>
      </c>
      <c r="AA182" s="237" t="s">
        <v>8636</v>
      </c>
      <c r="AB182" s="237" t="s">
        <v>2433</v>
      </c>
      <c r="AC182" s="237" t="s">
        <v>8637</v>
      </c>
      <c r="AD182" s="237" t="s">
        <v>2433</v>
      </c>
      <c r="AE182" s="237" t="s">
        <v>8638</v>
      </c>
      <c r="AF182" s="237" t="s">
        <v>2433</v>
      </c>
      <c r="AG182" s="237" t="s">
        <v>8639</v>
      </c>
      <c r="AH182" s="237" t="s">
        <v>2433</v>
      </c>
      <c r="AI182" s="237" t="s">
        <v>8640</v>
      </c>
      <c r="AJ182" s="237" t="s">
        <v>2433</v>
      </c>
      <c r="AK182" s="237" t="s">
        <v>8641</v>
      </c>
      <c r="AL182" s="237" t="s">
        <v>2433</v>
      </c>
      <c r="AM182" s="237" t="s">
        <v>8642</v>
      </c>
      <c r="AN182" s="237" t="s">
        <v>2433</v>
      </c>
      <c r="AO182" s="237" t="s">
        <v>8643</v>
      </c>
      <c r="AP182" s="237" t="s">
        <v>2433</v>
      </c>
      <c r="AQ182" s="237" t="s">
        <v>8644</v>
      </c>
      <c r="AR182" s="237" t="s">
        <v>2433</v>
      </c>
      <c r="AS182" s="237" t="s">
        <v>8645</v>
      </c>
      <c r="AT182" s="237" t="s">
        <v>2433</v>
      </c>
      <c r="AU182" s="237" t="s">
        <v>8646</v>
      </c>
      <c r="AV182" s="237" t="s">
        <v>2433</v>
      </c>
      <c r="AW182" s="237" t="s">
        <v>8647</v>
      </c>
      <c r="AX182" s="237" t="s">
        <v>2433</v>
      </c>
      <c r="AY182" s="237" t="s">
        <v>4381</v>
      </c>
      <c r="AZ182" s="237" t="s">
        <v>8648</v>
      </c>
      <c r="BA182" s="237" t="s">
        <v>8649</v>
      </c>
      <c r="BB182" s="237" t="s">
        <v>8417</v>
      </c>
      <c r="BC182" s="237" t="s">
        <v>8650</v>
      </c>
      <c r="BD182" s="237" t="s">
        <v>2433</v>
      </c>
      <c r="BE182" s="237" t="s">
        <v>8651</v>
      </c>
      <c r="BF182" s="237" t="s">
        <v>2433</v>
      </c>
      <c r="BG182" s="237" t="s">
        <v>2462</v>
      </c>
      <c r="BH182" s="237" t="s">
        <v>2462</v>
      </c>
      <c r="BI182" s="237" t="s">
        <v>2462</v>
      </c>
      <c r="BJ182" s="237" t="s">
        <v>2433</v>
      </c>
      <c r="BK182" s="237" t="s">
        <v>2462</v>
      </c>
      <c r="BL182" s="237" t="s">
        <v>2462</v>
      </c>
      <c r="BM182" s="237" t="s">
        <v>2462</v>
      </c>
      <c r="BN182" s="237" t="s">
        <v>2462</v>
      </c>
      <c r="BO182" s="237" t="s">
        <v>2462</v>
      </c>
      <c r="BP182" s="237" t="s">
        <v>8652</v>
      </c>
      <c r="BQ182" s="237" t="s">
        <v>8653</v>
      </c>
      <c r="BR182" s="237" t="s">
        <v>2433</v>
      </c>
      <c r="BS182" s="237" t="s">
        <v>8654</v>
      </c>
      <c r="BT182" s="237" t="s">
        <v>2433</v>
      </c>
      <c r="BU182" s="237" t="s">
        <v>2433</v>
      </c>
      <c r="BV182" s="237" t="s">
        <v>2433</v>
      </c>
      <c r="BW182" s="237" t="s">
        <v>8654</v>
      </c>
      <c r="BX182" s="237" t="s">
        <v>2462</v>
      </c>
      <c r="BY182" s="237" t="s">
        <v>2433</v>
      </c>
      <c r="BZ182" s="237" t="s">
        <v>2462</v>
      </c>
      <c r="CA182" s="237" t="s">
        <v>2433</v>
      </c>
      <c r="CB182" s="237" t="s">
        <v>2462</v>
      </c>
      <c r="CC182" s="237" t="s">
        <v>2892</v>
      </c>
      <c r="CD182" s="237" t="s">
        <v>8655</v>
      </c>
      <c r="CE182" s="237" t="s">
        <v>8656</v>
      </c>
      <c r="CF182" s="237" t="s">
        <v>2433</v>
      </c>
      <c r="CG182" s="237" t="s">
        <v>8657</v>
      </c>
      <c r="CH182" s="237" t="s">
        <v>8658</v>
      </c>
      <c r="CI182" s="237" t="s">
        <v>8655</v>
      </c>
      <c r="CJ182" s="237" t="s">
        <v>2433</v>
      </c>
      <c r="CK182" s="237" t="s">
        <v>2433</v>
      </c>
      <c r="CL182" s="237" t="s">
        <v>2462</v>
      </c>
      <c r="CM182" s="237" t="s">
        <v>2433</v>
      </c>
      <c r="CN182" s="237" t="s">
        <v>2433</v>
      </c>
      <c r="CO182" s="237" t="s">
        <v>2433</v>
      </c>
      <c r="CP182" s="237" t="s">
        <v>2433</v>
      </c>
      <c r="CQ182" s="237" t="s">
        <v>2433</v>
      </c>
      <c r="CR182" s="237" t="s">
        <v>2462</v>
      </c>
      <c r="CS182" s="237" t="s">
        <v>2462</v>
      </c>
      <c r="CT182" s="237" t="s">
        <v>2433</v>
      </c>
      <c r="CU182" s="237" t="s">
        <v>2433</v>
      </c>
      <c r="CV182" s="237" t="s">
        <v>2433</v>
      </c>
      <c r="CW182" s="237" t="s">
        <v>2433</v>
      </c>
      <c r="CX182" s="237" t="s">
        <v>2462</v>
      </c>
      <c r="CY182" s="237" t="s">
        <v>2433</v>
      </c>
      <c r="CZ182" s="237" t="s">
        <v>8659</v>
      </c>
      <c r="DA182" s="237" t="s">
        <v>2511</v>
      </c>
      <c r="DB182" s="238">
        <v>43145.486215277779</v>
      </c>
      <c r="DC182" s="237" t="s">
        <v>2511</v>
      </c>
      <c r="DD182" s="238">
        <v>43145.486215277779</v>
      </c>
    </row>
    <row r="183" spans="1:108" ht="30" hidden="1" x14ac:dyDescent="0.25">
      <c r="A183" s="236">
        <v>190</v>
      </c>
      <c r="B183" s="237" t="s">
        <v>5989</v>
      </c>
      <c r="C183" s="236">
        <v>64</v>
      </c>
      <c r="D183" s="236" t="b">
        <v>1</v>
      </c>
      <c r="E183" s="237" t="s">
        <v>2710</v>
      </c>
      <c r="F183" s="237" t="s">
        <v>5218</v>
      </c>
      <c r="G183" s="237" t="s">
        <v>2476</v>
      </c>
      <c r="H183" s="237" t="s">
        <v>5219</v>
      </c>
      <c r="I183" s="237" t="s">
        <v>8660</v>
      </c>
      <c r="J183" s="237" t="s">
        <v>5218</v>
      </c>
      <c r="K183" s="237" t="s">
        <v>2476</v>
      </c>
      <c r="L183" s="237" t="s">
        <v>5219</v>
      </c>
      <c r="M183" s="237" t="s">
        <v>5220</v>
      </c>
      <c r="N183" s="237" t="s">
        <v>5221</v>
      </c>
      <c r="O183" s="237" t="s">
        <v>8661</v>
      </c>
      <c r="P183" s="237" t="s">
        <v>8662</v>
      </c>
      <c r="Q183" s="237" t="s">
        <v>8663</v>
      </c>
      <c r="R183" s="237" t="s">
        <v>2433</v>
      </c>
      <c r="S183" s="237" t="s">
        <v>8664</v>
      </c>
      <c r="T183" s="237" t="s">
        <v>2433</v>
      </c>
      <c r="U183" s="237" t="s">
        <v>8665</v>
      </c>
      <c r="V183" s="237" t="s">
        <v>2433</v>
      </c>
      <c r="W183" s="237" t="s">
        <v>8666</v>
      </c>
      <c r="X183" s="237" t="s">
        <v>2433</v>
      </c>
      <c r="Y183" s="237" t="s">
        <v>8667</v>
      </c>
      <c r="Z183" s="237" t="s">
        <v>2433</v>
      </c>
      <c r="AA183" s="237" t="s">
        <v>8668</v>
      </c>
      <c r="AB183" s="237" t="s">
        <v>2433</v>
      </c>
      <c r="AC183" s="237" t="s">
        <v>8669</v>
      </c>
      <c r="AD183" s="237" t="s">
        <v>2433</v>
      </c>
      <c r="AE183" s="237" t="s">
        <v>8670</v>
      </c>
      <c r="AF183" s="237" t="s">
        <v>2433</v>
      </c>
      <c r="AG183" s="237" t="s">
        <v>8671</v>
      </c>
      <c r="AH183" s="237" t="s">
        <v>2433</v>
      </c>
      <c r="AI183" s="237" t="s">
        <v>8672</v>
      </c>
      <c r="AJ183" s="237" t="s">
        <v>2433</v>
      </c>
      <c r="AK183" s="237" t="s">
        <v>8673</v>
      </c>
      <c r="AL183" s="237" t="s">
        <v>2433</v>
      </c>
      <c r="AM183" s="237" t="s">
        <v>2462</v>
      </c>
      <c r="AN183" s="237" t="s">
        <v>2433</v>
      </c>
      <c r="AO183" s="237" t="s">
        <v>8674</v>
      </c>
      <c r="AP183" s="237" t="s">
        <v>2433</v>
      </c>
      <c r="AQ183" s="237" t="s">
        <v>8675</v>
      </c>
      <c r="AR183" s="237" t="s">
        <v>2433</v>
      </c>
      <c r="AS183" s="237" t="s">
        <v>8676</v>
      </c>
      <c r="AT183" s="237" t="s">
        <v>2433</v>
      </c>
      <c r="AU183" s="237" t="s">
        <v>8677</v>
      </c>
      <c r="AV183" s="237" t="s">
        <v>2433</v>
      </c>
      <c r="AW183" s="237" t="s">
        <v>8678</v>
      </c>
      <c r="AX183" s="237" t="s">
        <v>2433</v>
      </c>
      <c r="AY183" s="237" t="s">
        <v>2692</v>
      </c>
      <c r="AZ183" s="237" t="s">
        <v>8679</v>
      </c>
      <c r="BA183" s="237" t="s">
        <v>8680</v>
      </c>
      <c r="BB183" s="237" t="s">
        <v>7269</v>
      </c>
      <c r="BC183" s="237" t="s">
        <v>8681</v>
      </c>
      <c r="BD183" s="237" t="s">
        <v>2433</v>
      </c>
      <c r="BE183" s="237" t="s">
        <v>8682</v>
      </c>
      <c r="BF183" s="237" t="s">
        <v>2433</v>
      </c>
      <c r="BG183" s="237" t="s">
        <v>2462</v>
      </c>
      <c r="BH183" s="237" t="s">
        <v>2462</v>
      </c>
      <c r="BI183" s="237" t="s">
        <v>2462</v>
      </c>
      <c r="BJ183" s="237" t="s">
        <v>2433</v>
      </c>
      <c r="BK183" s="237" t="s">
        <v>2462</v>
      </c>
      <c r="BL183" s="237" t="s">
        <v>2462</v>
      </c>
      <c r="BM183" s="237" t="s">
        <v>2462</v>
      </c>
      <c r="BN183" s="237" t="s">
        <v>2462</v>
      </c>
      <c r="BO183" s="237" t="s">
        <v>2462</v>
      </c>
      <c r="BP183" s="237" t="s">
        <v>8683</v>
      </c>
      <c r="BQ183" s="237" t="s">
        <v>8684</v>
      </c>
      <c r="BR183" s="237" t="s">
        <v>8685</v>
      </c>
      <c r="BS183" s="237" t="s">
        <v>8686</v>
      </c>
      <c r="BT183" s="237" t="s">
        <v>2433</v>
      </c>
      <c r="BU183" s="237" t="s">
        <v>2433</v>
      </c>
      <c r="BV183" s="237" t="s">
        <v>2433</v>
      </c>
      <c r="BW183" s="237" t="s">
        <v>8687</v>
      </c>
      <c r="BX183" s="237" t="s">
        <v>2462</v>
      </c>
      <c r="BY183" s="237" t="s">
        <v>2433</v>
      </c>
      <c r="BZ183" s="237" t="s">
        <v>2462</v>
      </c>
      <c r="CA183" s="237" t="s">
        <v>2433</v>
      </c>
      <c r="CB183" s="237" t="s">
        <v>2462</v>
      </c>
      <c r="CC183" s="237" t="s">
        <v>2462</v>
      </c>
      <c r="CD183" s="237" t="s">
        <v>2433</v>
      </c>
      <c r="CE183" s="237" t="s">
        <v>2433</v>
      </c>
      <c r="CF183" s="237" t="s">
        <v>2433</v>
      </c>
      <c r="CG183" s="237" t="s">
        <v>2433</v>
      </c>
      <c r="CH183" s="237" t="s">
        <v>2433</v>
      </c>
      <c r="CI183" s="237" t="s">
        <v>2462</v>
      </c>
      <c r="CJ183" s="237" t="s">
        <v>2433</v>
      </c>
      <c r="CK183" s="237" t="s">
        <v>2433</v>
      </c>
      <c r="CL183" s="237" t="s">
        <v>2462</v>
      </c>
      <c r="CM183" s="237" t="s">
        <v>2433</v>
      </c>
      <c r="CN183" s="237" t="s">
        <v>2433</v>
      </c>
      <c r="CO183" s="237" t="s">
        <v>2433</v>
      </c>
      <c r="CP183" s="237" t="s">
        <v>2433</v>
      </c>
      <c r="CQ183" s="237" t="s">
        <v>2433</v>
      </c>
      <c r="CR183" s="237" t="s">
        <v>2462</v>
      </c>
      <c r="CS183" s="237" t="s">
        <v>2462</v>
      </c>
      <c r="CT183" s="237" t="s">
        <v>2433</v>
      </c>
      <c r="CU183" s="237" t="s">
        <v>2433</v>
      </c>
      <c r="CV183" s="237" t="s">
        <v>2433</v>
      </c>
      <c r="CW183" s="237" t="s">
        <v>2433</v>
      </c>
      <c r="CX183" s="237" t="s">
        <v>2462</v>
      </c>
      <c r="CY183" s="237" t="s">
        <v>2433</v>
      </c>
      <c r="CZ183" s="237" t="s">
        <v>8688</v>
      </c>
      <c r="DA183" s="237" t="s">
        <v>2511</v>
      </c>
      <c r="DB183" s="238">
        <v>43146.351620370369</v>
      </c>
      <c r="DC183" s="237" t="s">
        <v>2511</v>
      </c>
      <c r="DD183" s="238">
        <v>43146.351620370369</v>
      </c>
    </row>
    <row r="184" spans="1:108" ht="30" hidden="1" x14ac:dyDescent="0.25">
      <c r="A184" s="236">
        <v>191</v>
      </c>
      <c r="B184" s="237" t="s">
        <v>5989</v>
      </c>
      <c r="C184" s="236">
        <v>84</v>
      </c>
      <c r="D184" s="236" t="b">
        <v>1</v>
      </c>
      <c r="E184" s="237" t="s">
        <v>2433</v>
      </c>
      <c r="F184" s="237" t="s">
        <v>5739</v>
      </c>
      <c r="G184" s="237" t="s">
        <v>4163</v>
      </c>
      <c r="H184" s="237" t="s">
        <v>5740</v>
      </c>
      <c r="I184" s="237" t="s">
        <v>8689</v>
      </c>
      <c r="J184" s="237" t="s">
        <v>8690</v>
      </c>
      <c r="K184" s="237" t="s">
        <v>3458</v>
      </c>
      <c r="L184" s="237" t="s">
        <v>8691</v>
      </c>
      <c r="M184" s="237" t="s">
        <v>2433</v>
      </c>
      <c r="N184" s="237" t="s">
        <v>2433</v>
      </c>
      <c r="O184" s="237" t="s">
        <v>8692</v>
      </c>
      <c r="P184" s="237" t="s">
        <v>2433</v>
      </c>
      <c r="Q184" s="237" t="s">
        <v>8693</v>
      </c>
      <c r="R184" s="237" t="s">
        <v>2433</v>
      </c>
      <c r="S184" s="237" t="s">
        <v>2462</v>
      </c>
      <c r="T184" s="237" t="s">
        <v>2433</v>
      </c>
      <c r="U184" s="237" t="s">
        <v>2462</v>
      </c>
      <c r="V184" s="237" t="s">
        <v>2433</v>
      </c>
      <c r="W184" s="237" t="s">
        <v>8694</v>
      </c>
      <c r="X184" s="237" t="s">
        <v>2433</v>
      </c>
      <c r="Y184" s="237" t="s">
        <v>8695</v>
      </c>
      <c r="Z184" s="237" t="s">
        <v>2433</v>
      </c>
      <c r="AA184" s="237" t="s">
        <v>8696</v>
      </c>
      <c r="AB184" s="237" t="s">
        <v>2433</v>
      </c>
      <c r="AC184" s="237" t="s">
        <v>8697</v>
      </c>
      <c r="AD184" s="237" t="s">
        <v>2433</v>
      </c>
      <c r="AE184" s="237" t="s">
        <v>8698</v>
      </c>
      <c r="AF184" s="237" t="s">
        <v>2433</v>
      </c>
      <c r="AG184" s="237" t="s">
        <v>8699</v>
      </c>
      <c r="AH184" s="237" t="s">
        <v>2433</v>
      </c>
      <c r="AI184" s="237" t="s">
        <v>8700</v>
      </c>
      <c r="AJ184" s="237" t="s">
        <v>2433</v>
      </c>
      <c r="AK184" s="237" t="s">
        <v>8701</v>
      </c>
      <c r="AL184" s="237" t="s">
        <v>2433</v>
      </c>
      <c r="AM184" s="237" t="s">
        <v>8702</v>
      </c>
      <c r="AN184" s="237" t="s">
        <v>2433</v>
      </c>
      <c r="AO184" s="237" t="s">
        <v>8703</v>
      </c>
      <c r="AP184" s="237" t="s">
        <v>2433</v>
      </c>
      <c r="AQ184" s="237" t="s">
        <v>8704</v>
      </c>
      <c r="AR184" s="237" t="s">
        <v>2433</v>
      </c>
      <c r="AS184" s="237" t="s">
        <v>8705</v>
      </c>
      <c r="AT184" s="237" t="s">
        <v>2433</v>
      </c>
      <c r="AU184" s="237" t="s">
        <v>8706</v>
      </c>
      <c r="AV184" s="237" t="s">
        <v>2433</v>
      </c>
      <c r="AW184" s="237" t="s">
        <v>8707</v>
      </c>
      <c r="AX184" s="237" t="s">
        <v>2433</v>
      </c>
      <c r="AY184" s="237" t="s">
        <v>8708</v>
      </c>
      <c r="AZ184" s="237" t="s">
        <v>8709</v>
      </c>
      <c r="BA184" s="237" t="s">
        <v>2462</v>
      </c>
      <c r="BB184" s="237" t="s">
        <v>2462</v>
      </c>
      <c r="BC184" s="237" t="s">
        <v>2462</v>
      </c>
      <c r="BD184" s="237" t="s">
        <v>2433</v>
      </c>
      <c r="BE184" s="237" t="s">
        <v>8709</v>
      </c>
      <c r="BF184" s="237" t="s">
        <v>2433</v>
      </c>
      <c r="BG184" s="237" t="s">
        <v>2462</v>
      </c>
      <c r="BH184" s="237" t="s">
        <v>2462</v>
      </c>
      <c r="BI184" s="237" t="s">
        <v>2462</v>
      </c>
      <c r="BJ184" s="237" t="s">
        <v>2433</v>
      </c>
      <c r="BK184" s="237" t="s">
        <v>2462</v>
      </c>
      <c r="BL184" s="237" t="s">
        <v>2462</v>
      </c>
      <c r="BM184" s="237" t="s">
        <v>2462</v>
      </c>
      <c r="BN184" s="237" t="s">
        <v>2462</v>
      </c>
      <c r="BO184" s="237" t="s">
        <v>2462</v>
      </c>
      <c r="BP184" s="237" t="s">
        <v>8710</v>
      </c>
      <c r="BQ184" s="237" t="s">
        <v>8711</v>
      </c>
      <c r="BR184" s="237" t="s">
        <v>8712</v>
      </c>
      <c r="BS184" s="237" t="s">
        <v>8713</v>
      </c>
      <c r="BT184" s="237" t="s">
        <v>2433</v>
      </c>
      <c r="BU184" s="237" t="s">
        <v>2433</v>
      </c>
      <c r="BV184" s="237" t="s">
        <v>2433</v>
      </c>
      <c r="BW184" s="237" t="s">
        <v>8714</v>
      </c>
      <c r="BX184" s="237" t="s">
        <v>2462</v>
      </c>
      <c r="BY184" s="237" t="s">
        <v>2433</v>
      </c>
      <c r="BZ184" s="237" t="s">
        <v>2462</v>
      </c>
      <c r="CA184" s="237" t="s">
        <v>2433</v>
      </c>
      <c r="CB184" s="237" t="s">
        <v>2462</v>
      </c>
      <c r="CC184" s="237" t="s">
        <v>2462</v>
      </c>
      <c r="CD184" s="237" t="s">
        <v>2433</v>
      </c>
      <c r="CE184" s="237" t="s">
        <v>2433</v>
      </c>
      <c r="CF184" s="237" t="s">
        <v>2433</v>
      </c>
      <c r="CG184" s="237" t="s">
        <v>2433</v>
      </c>
      <c r="CH184" s="237" t="s">
        <v>2433</v>
      </c>
      <c r="CI184" s="237" t="s">
        <v>2462</v>
      </c>
      <c r="CJ184" s="237" t="s">
        <v>2433</v>
      </c>
      <c r="CK184" s="237" t="s">
        <v>2433</v>
      </c>
      <c r="CL184" s="237" t="s">
        <v>2462</v>
      </c>
      <c r="CM184" s="237" t="s">
        <v>2433</v>
      </c>
      <c r="CN184" s="237" t="s">
        <v>2433</v>
      </c>
      <c r="CO184" s="237" t="s">
        <v>2433</v>
      </c>
      <c r="CP184" s="237" t="s">
        <v>2433</v>
      </c>
      <c r="CQ184" s="237" t="s">
        <v>2433</v>
      </c>
      <c r="CR184" s="237" t="s">
        <v>2462</v>
      </c>
      <c r="CS184" s="237" t="s">
        <v>2462</v>
      </c>
      <c r="CT184" s="237" t="s">
        <v>2433</v>
      </c>
      <c r="CU184" s="237" t="s">
        <v>2433</v>
      </c>
      <c r="CV184" s="237" t="s">
        <v>2433</v>
      </c>
      <c r="CW184" s="237" t="s">
        <v>2433</v>
      </c>
      <c r="CX184" s="237" t="s">
        <v>2462</v>
      </c>
      <c r="CY184" s="237" t="s">
        <v>2433</v>
      </c>
      <c r="CZ184" s="237" t="s">
        <v>8715</v>
      </c>
      <c r="DA184" s="237" t="s">
        <v>2511</v>
      </c>
      <c r="DB184" s="238">
        <v>43146.447256944448</v>
      </c>
      <c r="DC184" s="237" t="s">
        <v>2511</v>
      </c>
      <c r="DD184" s="238">
        <v>43164.389293981483</v>
      </c>
    </row>
    <row r="185" spans="1:108" ht="30" hidden="1" x14ac:dyDescent="0.25">
      <c r="A185" s="236">
        <v>192</v>
      </c>
      <c r="B185" s="237" t="s">
        <v>5989</v>
      </c>
      <c r="C185" s="236">
        <v>92</v>
      </c>
      <c r="D185" s="236" t="b">
        <v>1</v>
      </c>
      <c r="E185" s="237" t="s">
        <v>2433</v>
      </c>
      <c r="F185" s="237" t="s">
        <v>5155</v>
      </c>
      <c r="G185" s="237" t="s">
        <v>2476</v>
      </c>
      <c r="H185" s="237" t="s">
        <v>5156</v>
      </c>
      <c r="I185" s="237" t="s">
        <v>8716</v>
      </c>
      <c r="J185" s="237" t="s">
        <v>5155</v>
      </c>
      <c r="K185" s="237" t="s">
        <v>2476</v>
      </c>
      <c r="L185" s="237" t="s">
        <v>5156</v>
      </c>
      <c r="M185" s="237" t="s">
        <v>5157</v>
      </c>
      <c r="N185" s="237" t="s">
        <v>5158</v>
      </c>
      <c r="O185" s="237" t="s">
        <v>8717</v>
      </c>
      <c r="P185" s="237" t="s">
        <v>2433</v>
      </c>
      <c r="Q185" s="237" t="s">
        <v>8718</v>
      </c>
      <c r="R185" s="237" t="s">
        <v>2433</v>
      </c>
      <c r="S185" s="237" t="s">
        <v>8719</v>
      </c>
      <c r="T185" s="237" t="s">
        <v>2433</v>
      </c>
      <c r="U185" s="237" t="s">
        <v>2462</v>
      </c>
      <c r="V185" s="237" t="s">
        <v>2433</v>
      </c>
      <c r="W185" s="237" t="s">
        <v>8720</v>
      </c>
      <c r="X185" s="237" t="s">
        <v>2433</v>
      </c>
      <c r="Y185" s="237" t="s">
        <v>8721</v>
      </c>
      <c r="Z185" s="237" t="s">
        <v>2433</v>
      </c>
      <c r="AA185" s="237" t="s">
        <v>8722</v>
      </c>
      <c r="AB185" s="237" t="s">
        <v>2433</v>
      </c>
      <c r="AC185" s="237" t="s">
        <v>8723</v>
      </c>
      <c r="AD185" s="237" t="s">
        <v>2433</v>
      </c>
      <c r="AE185" s="237" t="s">
        <v>8724</v>
      </c>
      <c r="AF185" s="237" t="s">
        <v>2433</v>
      </c>
      <c r="AG185" s="237" t="s">
        <v>8725</v>
      </c>
      <c r="AH185" s="237" t="s">
        <v>2433</v>
      </c>
      <c r="AI185" s="237" t="s">
        <v>8726</v>
      </c>
      <c r="AJ185" s="237" t="s">
        <v>2433</v>
      </c>
      <c r="AK185" s="237" t="s">
        <v>8727</v>
      </c>
      <c r="AL185" s="237" t="s">
        <v>2433</v>
      </c>
      <c r="AM185" s="237" t="s">
        <v>8728</v>
      </c>
      <c r="AN185" s="237" t="s">
        <v>2433</v>
      </c>
      <c r="AO185" s="237" t="s">
        <v>8729</v>
      </c>
      <c r="AP185" s="237" t="s">
        <v>2433</v>
      </c>
      <c r="AQ185" s="237" t="s">
        <v>8730</v>
      </c>
      <c r="AR185" s="237" t="s">
        <v>2433</v>
      </c>
      <c r="AS185" s="237" t="s">
        <v>8731</v>
      </c>
      <c r="AT185" s="237" t="s">
        <v>2433</v>
      </c>
      <c r="AU185" s="237" t="s">
        <v>8732</v>
      </c>
      <c r="AV185" s="237" t="s">
        <v>2433</v>
      </c>
      <c r="AW185" s="237" t="s">
        <v>8733</v>
      </c>
      <c r="AX185" s="237" t="s">
        <v>2433</v>
      </c>
      <c r="AY185" s="237" t="s">
        <v>5176</v>
      </c>
      <c r="AZ185" s="237" t="s">
        <v>8734</v>
      </c>
      <c r="BA185" s="237" t="s">
        <v>8735</v>
      </c>
      <c r="BB185" s="237" t="s">
        <v>8736</v>
      </c>
      <c r="BC185" s="237" t="s">
        <v>2462</v>
      </c>
      <c r="BD185" s="237" t="s">
        <v>2433</v>
      </c>
      <c r="BE185" s="237" t="s">
        <v>8737</v>
      </c>
      <c r="BF185" s="237" t="s">
        <v>2433</v>
      </c>
      <c r="BG185" s="237" t="s">
        <v>2462</v>
      </c>
      <c r="BH185" s="237" t="s">
        <v>2462</v>
      </c>
      <c r="BI185" s="237" t="s">
        <v>2462</v>
      </c>
      <c r="BJ185" s="237" t="s">
        <v>2433</v>
      </c>
      <c r="BK185" s="237" t="s">
        <v>2462</v>
      </c>
      <c r="BL185" s="237" t="s">
        <v>2462</v>
      </c>
      <c r="BM185" s="237" t="s">
        <v>2462</v>
      </c>
      <c r="BN185" s="237" t="s">
        <v>2462</v>
      </c>
      <c r="BO185" s="237" t="s">
        <v>2462</v>
      </c>
      <c r="BP185" s="237" t="s">
        <v>8738</v>
      </c>
      <c r="BQ185" s="237" t="s">
        <v>8739</v>
      </c>
      <c r="BR185" s="237" t="s">
        <v>8740</v>
      </c>
      <c r="BS185" s="237" t="s">
        <v>2433</v>
      </c>
      <c r="BT185" s="237" t="s">
        <v>2433</v>
      </c>
      <c r="BU185" s="237" t="s">
        <v>2433</v>
      </c>
      <c r="BV185" s="237" t="s">
        <v>2433</v>
      </c>
      <c r="BW185" s="237" t="s">
        <v>8740</v>
      </c>
      <c r="BX185" s="237" t="s">
        <v>2462</v>
      </c>
      <c r="BY185" s="237" t="s">
        <v>2433</v>
      </c>
      <c r="BZ185" s="237" t="s">
        <v>2462</v>
      </c>
      <c r="CA185" s="237" t="s">
        <v>2433</v>
      </c>
      <c r="CB185" s="237" t="s">
        <v>2462</v>
      </c>
      <c r="CC185" s="237" t="s">
        <v>2462</v>
      </c>
      <c r="CD185" s="237" t="s">
        <v>2433</v>
      </c>
      <c r="CE185" s="237" t="s">
        <v>2433</v>
      </c>
      <c r="CF185" s="237" t="s">
        <v>2433</v>
      </c>
      <c r="CG185" s="237" t="s">
        <v>2433</v>
      </c>
      <c r="CH185" s="237" t="s">
        <v>2433</v>
      </c>
      <c r="CI185" s="237" t="s">
        <v>2462</v>
      </c>
      <c r="CJ185" s="237" t="s">
        <v>2433</v>
      </c>
      <c r="CK185" s="237" t="s">
        <v>2433</v>
      </c>
      <c r="CL185" s="237" t="s">
        <v>2462</v>
      </c>
      <c r="CM185" s="237" t="s">
        <v>2433</v>
      </c>
      <c r="CN185" s="237" t="s">
        <v>2433</v>
      </c>
      <c r="CO185" s="237" t="s">
        <v>2433</v>
      </c>
      <c r="CP185" s="237" t="s">
        <v>2433</v>
      </c>
      <c r="CQ185" s="237" t="s">
        <v>2433</v>
      </c>
      <c r="CR185" s="237" t="s">
        <v>2462</v>
      </c>
      <c r="CS185" s="237" t="s">
        <v>2462</v>
      </c>
      <c r="CT185" s="237" t="s">
        <v>2433</v>
      </c>
      <c r="CU185" s="237" t="s">
        <v>2433</v>
      </c>
      <c r="CV185" s="237" t="s">
        <v>2433</v>
      </c>
      <c r="CW185" s="237" t="s">
        <v>2433</v>
      </c>
      <c r="CX185" s="237" t="s">
        <v>2462</v>
      </c>
      <c r="CY185" s="237" t="s">
        <v>2433</v>
      </c>
      <c r="CZ185" s="237" t="s">
        <v>8741</v>
      </c>
      <c r="DA185" s="237" t="s">
        <v>2511</v>
      </c>
      <c r="DB185" s="238">
        <v>43150.398842592593</v>
      </c>
      <c r="DC185" s="237" t="s">
        <v>2511</v>
      </c>
      <c r="DD185" s="238">
        <v>43152.624386574076</v>
      </c>
    </row>
    <row r="186" spans="1:108" ht="45" hidden="1" x14ac:dyDescent="0.25">
      <c r="A186" s="236">
        <v>193</v>
      </c>
      <c r="B186" s="237" t="s">
        <v>5989</v>
      </c>
      <c r="C186" s="236">
        <v>77</v>
      </c>
      <c r="D186" s="236" t="b">
        <v>1</v>
      </c>
      <c r="E186" s="237" t="s">
        <v>2850</v>
      </c>
      <c r="F186" s="237" t="s">
        <v>3910</v>
      </c>
      <c r="G186" s="237" t="s">
        <v>2476</v>
      </c>
      <c r="H186" s="237" t="s">
        <v>3911</v>
      </c>
      <c r="I186" s="237" t="s">
        <v>2433</v>
      </c>
      <c r="J186" s="237" t="s">
        <v>8742</v>
      </c>
      <c r="K186" s="237" t="s">
        <v>8743</v>
      </c>
      <c r="L186" s="237" t="s">
        <v>3911</v>
      </c>
      <c r="M186" s="237" t="s">
        <v>3912</v>
      </c>
      <c r="N186" s="237" t="s">
        <v>8744</v>
      </c>
      <c r="O186" s="237" t="s">
        <v>8745</v>
      </c>
      <c r="P186" s="237" t="s">
        <v>2433</v>
      </c>
      <c r="Q186" s="237" t="s">
        <v>8746</v>
      </c>
      <c r="R186" s="237" t="s">
        <v>2433</v>
      </c>
      <c r="S186" s="237" t="s">
        <v>8747</v>
      </c>
      <c r="T186" s="237" t="s">
        <v>2433</v>
      </c>
      <c r="U186" s="237" t="s">
        <v>8748</v>
      </c>
      <c r="V186" s="237" t="s">
        <v>2433</v>
      </c>
      <c r="W186" s="237" t="s">
        <v>8749</v>
      </c>
      <c r="X186" s="237" t="s">
        <v>2433</v>
      </c>
      <c r="Y186" s="237" t="s">
        <v>8750</v>
      </c>
      <c r="Z186" s="237" t="s">
        <v>2433</v>
      </c>
      <c r="AA186" s="237" t="s">
        <v>8751</v>
      </c>
      <c r="AB186" s="237" t="s">
        <v>2433</v>
      </c>
      <c r="AC186" s="237" t="s">
        <v>8752</v>
      </c>
      <c r="AD186" s="237" t="s">
        <v>2433</v>
      </c>
      <c r="AE186" s="237" t="s">
        <v>8753</v>
      </c>
      <c r="AF186" s="237" t="s">
        <v>2433</v>
      </c>
      <c r="AG186" s="237" t="s">
        <v>8754</v>
      </c>
      <c r="AH186" s="237" t="s">
        <v>2433</v>
      </c>
      <c r="AI186" s="237" t="s">
        <v>8755</v>
      </c>
      <c r="AJ186" s="237" t="s">
        <v>2433</v>
      </c>
      <c r="AK186" s="237" t="s">
        <v>8756</v>
      </c>
      <c r="AL186" s="237" t="s">
        <v>2433</v>
      </c>
      <c r="AM186" s="237" t="s">
        <v>8757</v>
      </c>
      <c r="AN186" s="237" t="s">
        <v>2433</v>
      </c>
      <c r="AO186" s="237" t="s">
        <v>8758</v>
      </c>
      <c r="AP186" s="237" t="s">
        <v>2433</v>
      </c>
      <c r="AQ186" s="237" t="s">
        <v>8759</v>
      </c>
      <c r="AR186" s="237" t="s">
        <v>2433</v>
      </c>
      <c r="AS186" s="237" t="s">
        <v>8760</v>
      </c>
      <c r="AT186" s="237" t="s">
        <v>2433</v>
      </c>
      <c r="AU186" s="237" t="s">
        <v>8761</v>
      </c>
      <c r="AV186" s="237" t="s">
        <v>2433</v>
      </c>
      <c r="AW186" s="237" t="s">
        <v>8762</v>
      </c>
      <c r="AX186" s="237" t="s">
        <v>2433</v>
      </c>
      <c r="AY186" s="237" t="s">
        <v>3932</v>
      </c>
      <c r="AZ186" s="237" t="s">
        <v>8763</v>
      </c>
      <c r="BA186" s="237" t="s">
        <v>8764</v>
      </c>
      <c r="BB186" s="237" t="s">
        <v>8765</v>
      </c>
      <c r="BC186" s="237" t="s">
        <v>2462</v>
      </c>
      <c r="BD186" s="237" t="s">
        <v>2568</v>
      </c>
      <c r="BE186" s="237" t="s">
        <v>8766</v>
      </c>
      <c r="BF186" s="237" t="s">
        <v>2433</v>
      </c>
      <c r="BG186" s="237" t="s">
        <v>2462</v>
      </c>
      <c r="BH186" s="237" t="s">
        <v>2462</v>
      </c>
      <c r="BI186" s="237" t="s">
        <v>2462</v>
      </c>
      <c r="BJ186" s="237" t="s">
        <v>2433</v>
      </c>
      <c r="BK186" s="237" t="s">
        <v>2462</v>
      </c>
      <c r="BL186" s="237" t="s">
        <v>2462</v>
      </c>
      <c r="BM186" s="237" t="s">
        <v>2462</v>
      </c>
      <c r="BN186" s="237" t="s">
        <v>2462</v>
      </c>
      <c r="BO186" s="237" t="s">
        <v>2462</v>
      </c>
      <c r="BP186" s="237" t="s">
        <v>8767</v>
      </c>
      <c r="BQ186" s="237" t="s">
        <v>8768</v>
      </c>
      <c r="BR186" s="237" t="s">
        <v>3939</v>
      </c>
      <c r="BS186" s="237" t="s">
        <v>8769</v>
      </c>
      <c r="BT186" s="237" t="s">
        <v>2433</v>
      </c>
      <c r="BU186" s="237" t="s">
        <v>2433</v>
      </c>
      <c r="BV186" s="237" t="s">
        <v>2433</v>
      </c>
      <c r="BW186" s="237" t="s">
        <v>8770</v>
      </c>
      <c r="BX186" s="237" t="s">
        <v>2507</v>
      </c>
      <c r="BY186" s="237" t="s">
        <v>8771</v>
      </c>
      <c r="BZ186" s="237" t="s">
        <v>2462</v>
      </c>
      <c r="CA186" s="237" t="s">
        <v>2433</v>
      </c>
      <c r="CB186" s="237" t="s">
        <v>8771</v>
      </c>
      <c r="CC186" s="237" t="s">
        <v>2467</v>
      </c>
      <c r="CD186" s="237" t="s">
        <v>8772</v>
      </c>
      <c r="CE186" s="237" t="s">
        <v>2433</v>
      </c>
      <c r="CF186" s="237" t="s">
        <v>2433</v>
      </c>
      <c r="CG186" s="237" t="s">
        <v>8772</v>
      </c>
      <c r="CH186" s="237" t="s">
        <v>8773</v>
      </c>
      <c r="CI186" s="237" t="s">
        <v>8772</v>
      </c>
      <c r="CJ186" s="237" t="s">
        <v>2433</v>
      </c>
      <c r="CK186" s="237" t="s">
        <v>2433</v>
      </c>
      <c r="CL186" s="237" t="s">
        <v>2462</v>
      </c>
      <c r="CM186" s="237" t="s">
        <v>2433</v>
      </c>
      <c r="CN186" s="237" t="s">
        <v>2433</v>
      </c>
      <c r="CO186" s="237" t="s">
        <v>2433</v>
      </c>
      <c r="CP186" s="237" t="s">
        <v>2433</v>
      </c>
      <c r="CQ186" s="237" t="s">
        <v>2433</v>
      </c>
      <c r="CR186" s="237" t="s">
        <v>2462</v>
      </c>
      <c r="CS186" s="237" t="s">
        <v>2462</v>
      </c>
      <c r="CT186" s="237" t="s">
        <v>2433</v>
      </c>
      <c r="CU186" s="237" t="s">
        <v>2433</v>
      </c>
      <c r="CV186" s="237" t="s">
        <v>2433</v>
      </c>
      <c r="CW186" s="237" t="s">
        <v>2433</v>
      </c>
      <c r="CX186" s="237" t="s">
        <v>2462</v>
      </c>
      <c r="CY186" s="237" t="s">
        <v>2433</v>
      </c>
      <c r="CZ186" s="237" t="s">
        <v>8774</v>
      </c>
      <c r="DA186" s="237" t="s">
        <v>2511</v>
      </c>
      <c r="DB186" s="238">
        <v>43150.625300925924</v>
      </c>
      <c r="DC186" s="237" t="s">
        <v>2511</v>
      </c>
      <c r="DD186" s="238">
        <v>43150.625300925924</v>
      </c>
    </row>
    <row r="187" spans="1:108" ht="30" hidden="1" x14ac:dyDescent="0.25">
      <c r="A187" s="236">
        <v>194</v>
      </c>
      <c r="B187" s="237" t="s">
        <v>5989</v>
      </c>
      <c r="C187" s="236">
        <v>83</v>
      </c>
      <c r="D187" s="236" t="b">
        <v>1</v>
      </c>
      <c r="E187" s="237" t="s">
        <v>2433</v>
      </c>
      <c r="F187" s="237" t="s">
        <v>8775</v>
      </c>
      <c r="G187" s="237" t="s">
        <v>2476</v>
      </c>
      <c r="H187" s="237" t="s">
        <v>4760</v>
      </c>
      <c r="I187" s="237" t="s">
        <v>5990</v>
      </c>
      <c r="J187" s="237" t="s">
        <v>4761</v>
      </c>
      <c r="K187" s="237" t="s">
        <v>4356</v>
      </c>
      <c r="L187" s="237" t="s">
        <v>4762</v>
      </c>
      <c r="M187" s="237" t="s">
        <v>4763</v>
      </c>
      <c r="N187" s="237" t="s">
        <v>4764</v>
      </c>
      <c r="O187" s="237" t="s">
        <v>8776</v>
      </c>
      <c r="P187" s="237" t="s">
        <v>2433</v>
      </c>
      <c r="Q187" s="237" t="s">
        <v>8777</v>
      </c>
      <c r="R187" s="237" t="s">
        <v>2433</v>
      </c>
      <c r="S187" s="237" t="s">
        <v>8778</v>
      </c>
      <c r="T187" s="237" t="s">
        <v>2433</v>
      </c>
      <c r="U187" s="237" t="s">
        <v>2462</v>
      </c>
      <c r="V187" s="237" t="s">
        <v>2433</v>
      </c>
      <c r="W187" s="237" t="s">
        <v>8779</v>
      </c>
      <c r="X187" s="237" t="s">
        <v>2433</v>
      </c>
      <c r="Y187" s="237" t="s">
        <v>8780</v>
      </c>
      <c r="Z187" s="237" t="s">
        <v>2433</v>
      </c>
      <c r="AA187" s="237" t="s">
        <v>8781</v>
      </c>
      <c r="AB187" s="237" t="s">
        <v>2433</v>
      </c>
      <c r="AC187" s="237" t="s">
        <v>8782</v>
      </c>
      <c r="AD187" s="237" t="s">
        <v>2433</v>
      </c>
      <c r="AE187" s="237" t="s">
        <v>8783</v>
      </c>
      <c r="AF187" s="237" t="s">
        <v>2433</v>
      </c>
      <c r="AG187" s="237" t="s">
        <v>8784</v>
      </c>
      <c r="AH187" s="237" t="s">
        <v>2433</v>
      </c>
      <c r="AI187" s="237" t="s">
        <v>8785</v>
      </c>
      <c r="AJ187" s="237" t="s">
        <v>2433</v>
      </c>
      <c r="AK187" s="237" t="s">
        <v>8786</v>
      </c>
      <c r="AL187" s="237" t="s">
        <v>2433</v>
      </c>
      <c r="AM187" s="237" t="s">
        <v>8787</v>
      </c>
      <c r="AN187" s="237" t="s">
        <v>2433</v>
      </c>
      <c r="AO187" s="237" t="s">
        <v>8788</v>
      </c>
      <c r="AP187" s="237" t="s">
        <v>2433</v>
      </c>
      <c r="AQ187" s="237" t="s">
        <v>8789</v>
      </c>
      <c r="AR187" s="237" t="s">
        <v>2433</v>
      </c>
      <c r="AS187" s="237" t="s">
        <v>8790</v>
      </c>
      <c r="AT187" s="237" t="s">
        <v>2433</v>
      </c>
      <c r="AU187" s="237" t="s">
        <v>8791</v>
      </c>
      <c r="AV187" s="237" t="s">
        <v>2433</v>
      </c>
      <c r="AW187" s="237" t="s">
        <v>8792</v>
      </c>
      <c r="AX187" s="237" t="s">
        <v>2433</v>
      </c>
      <c r="AY187" s="237" t="s">
        <v>4782</v>
      </c>
      <c r="AZ187" s="237" t="s">
        <v>8793</v>
      </c>
      <c r="BA187" s="237" t="s">
        <v>8794</v>
      </c>
      <c r="BB187" s="237" t="s">
        <v>8795</v>
      </c>
      <c r="BC187" s="237" t="s">
        <v>2462</v>
      </c>
      <c r="BD187" s="237" t="s">
        <v>2433</v>
      </c>
      <c r="BE187" s="237" t="s">
        <v>8796</v>
      </c>
      <c r="BF187" s="237" t="s">
        <v>2433</v>
      </c>
      <c r="BG187" s="237" t="s">
        <v>2462</v>
      </c>
      <c r="BH187" s="237" t="s">
        <v>2462</v>
      </c>
      <c r="BI187" s="237" t="s">
        <v>2462</v>
      </c>
      <c r="BJ187" s="237" t="s">
        <v>2433</v>
      </c>
      <c r="BK187" s="237" t="s">
        <v>2462</v>
      </c>
      <c r="BL187" s="237" t="s">
        <v>2462</v>
      </c>
      <c r="BM187" s="237" t="s">
        <v>2462</v>
      </c>
      <c r="BN187" s="237" t="s">
        <v>2462</v>
      </c>
      <c r="BO187" s="237" t="s">
        <v>2462</v>
      </c>
      <c r="BP187" s="237" t="s">
        <v>8797</v>
      </c>
      <c r="BQ187" s="237" t="s">
        <v>8798</v>
      </c>
      <c r="BR187" s="237" t="s">
        <v>8799</v>
      </c>
      <c r="BS187" s="237" t="s">
        <v>8800</v>
      </c>
      <c r="BT187" s="237" t="s">
        <v>2433</v>
      </c>
      <c r="BU187" s="237" t="s">
        <v>2433</v>
      </c>
      <c r="BV187" s="237" t="s">
        <v>2433</v>
      </c>
      <c r="BW187" s="237" t="s">
        <v>8801</v>
      </c>
      <c r="BX187" s="237" t="s">
        <v>2507</v>
      </c>
      <c r="BY187" s="237" t="s">
        <v>8802</v>
      </c>
      <c r="BZ187" s="237" t="s">
        <v>2702</v>
      </c>
      <c r="CA187" s="237" t="s">
        <v>8803</v>
      </c>
      <c r="CB187" s="237" t="s">
        <v>8804</v>
      </c>
      <c r="CC187" s="237" t="s">
        <v>2462</v>
      </c>
      <c r="CD187" s="237" t="s">
        <v>2433</v>
      </c>
      <c r="CE187" s="237" t="s">
        <v>2433</v>
      </c>
      <c r="CF187" s="237" t="s">
        <v>2433</v>
      </c>
      <c r="CG187" s="237" t="s">
        <v>2433</v>
      </c>
      <c r="CH187" s="237" t="s">
        <v>2433</v>
      </c>
      <c r="CI187" s="237" t="s">
        <v>2462</v>
      </c>
      <c r="CJ187" s="237" t="s">
        <v>2433</v>
      </c>
      <c r="CK187" s="237" t="s">
        <v>2433</v>
      </c>
      <c r="CL187" s="237" t="s">
        <v>2462</v>
      </c>
      <c r="CM187" s="237" t="s">
        <v>2433</v>
      </c>
      <c r="CN187" s="237" t="s">
        <v>2433</v>
      </c>
      <c r="CO187" s="237" t="s">
        <v>2433</v>
      </c>
      <c r="CP187" s="237" t="s">
        <v>2433</v>
      </c>
      <c r="CQ187" s="237" t="s">
        <v>2433</v>
      </c>
      <c r="CR187" s="237" t="s">
        <v>2462</v>
      </c>
      <c r="CS187" s="237" t="s">
        <v>2462</v>
      </c>
      <c r="CT187" s="237" t="s">
        <v>2433</v>
      </c>
      <c r="CU187" s="237" t="s">
        <v>2433</v>
      </c>
      <c r="CV187" s="237" t="s">
        <v>2433</v>
      </c>
      <c r="CW187" s="237" t="s">
        <v>2433</v>
      </c>
      <c r="CX187" s="237" t="s">
        <v>2462</v>
      </c>
      <c r="CY187" s="237" t="s">
        <v>2433</v>
      </c>
      <c r="CZ187" s="237" t="s">
        <v>8805</v>
      </c>
      <c r="DA187" s="237" t="s">
        <v>2511</v>
      </c>
      <c r="DB187" s="238">
        <v>43151.410740740743</v>
      </c>
      <c r="DC187" s="237" t="s">
        <v>2511</v>
      </c>
      <c r="DD187" s="238">
        <v>43151.410740740743</v>
      </c>
    </row>
    <row r="188" spans="1:108" ht="60" hidden="1" x14ac:dyDescent="0.25">
      <c r="A188" s="236">
        <v>195</v>
      </c>
      <c r="B188" s="237" t="s">
        <v>5989</v>
      </c>
      <c r="C188" s="236">
        <v>89</v>
      </c>
      <c r="D188" s="236" t="b">
        <v>1</v>
      </c>
      <c r="E188" s="237" t="s">
        <v>2850</v>
      </c>
      <c r="F188" s="237" t="s">
        <v>3566</v>
      </c>
      <c r="G188" s="237" t="s">
        <v>3567</v>
      </c>
      <c r="H188" s="237" t="s">
        <v>3568</v>
      </c>
      <c r="I188" s="237" t="s">
        <v>2433</v>
      </c>
      <c r="J188" s="237" t="s">
        <v>3569</v>
      </c>
      <c r="K188" s="237" t="s">
        <v>2743</v>
      </c>
      <c r="L188" s="237" t="s">
        <v>3570</v>
      </c>
      <c r="M188" s="237" t="s">
        <v>3571</v>
      </c>
      <c r="N188" s="237" t="s">
        <v>8806</v>
      </c>
      <c r="O188" s="237" t="s">
        <v>8807</v>
      </c>
      <c r="P188" s="237" t="s">
        <v>3573</v>
      </c>
      <c r="Q188" s="237" t="s">
        <v>3574</v>
      </c>
      <c r="R188" s="237" t="s">
        <v>3575</v>
      </c>
      <c r="S188" s="237" t="s">
        <v>3576</v>
      </c>
      <c r="T188" s="237" t="s">
        <v>3575</v>
      </c>
      <c r="U188" s="237" t="s">
        <v>3577</v>
      </c>
      <c r="V188" s="237" t="s">
        <v>3575</v>
      </c>
      <c r="W188" s="237" t="s">
        <v>8808</v>
      </c>
      <c r="X188" s="237" t="s">
        <v>2433</v>
      </c>
      <c r="Y188" s="237" t="s">
        <v>8809</v>
      </c>
      <c r="Z188" s="237" t="s">
        <v>2433</v>
      </c>
      <c r="AA188" s="237" t="s">
        <v>8810</v>
      </c>
      <c r="AB188" s="237" t="s">
        <v>2433</v>
      </c>
      <c r="AC188" s="237" t="s">
        <v>3581</v>
      </c>
      <c r="AD188" s="237" t="s">
        <v>3575</v>
      </c>
      <c r="AE188" s="237" t="s">
        <v>8811</v>
      </c>
      <c r="AF188" s="237" t="s">
        <v>2433</v>
      </c>
      <c r="AG188" s="237" t="s">
        <v>8812</v>
      </c>
      <c r="AH188" s="237" t="s">
        <v>2433</v>
      </c>
      <c r="AI188" s="237" t="s">
        <v>8813</v>
      </c>
      <c r="AJ188" s="237" t="s">
        <v>3585</v>
      </c>
      <c r="AK188" s="237" t="s">
        <v>8814</v>
      </c>
      <c r="AL188" s="237" t="s">
        <v>3587</v>
      </c>
      <c r="AM188" s="237" t="s">
        <v>2462</v>
      </c>
      <c r="AN188" s="237" t="s">
        <v>2433</v>
      </c>
      <c r="AO188" s="237" t="s">
        <v>8815</v>
      </c>
      <c r="AP188" s="237" t="s">
        <v>2433</v>
      </c>
      <c r="AQ188" s="237" t="s">
        <v>8816</v>
      </c>
      <c r="AR188" s="237" t="s">
        <v>2433</v>
      </c>
      <c r="AS188" s="237" t="s">
        <v>8817</v>
      </c>
      <c r="AT188" s="237" t="s">
        <v>2433</v>
      </c>
      <c r="AU188" s="237" t="s">
        <v>8818</v>
      </c>
      <c r="AV188" s="237" t="s">
        <v>2433</v>
      </c>
      <c r="AW188" s="237" t="s">
        <v>8819</v>
      </c>
      <c r="AX188" s="237" t="s">
        <v>2433</v>
      </c>
      <c r="AY188" s="237" t="s">
        <v>8820</v>
      </c>
      <c r="AZ188" s="237" t="s">
        <v>8821</v>
      </c>
      <c r="BA188" s="237" t="s">
        <v>8822</v>
      </c>
      <c r="BB188" s="237" t="s">
        <v>8823</v>
      </c>
      <c r="BC188" s="237" t="s">
        <v>2462</v>
      </c>
      <c r="BD188" s="237" t="s">
        <v>70</v>
      </c>
      <c r="BE188" s="237" t="s">
        <v>8824</v>
      </c>
      <c r="BF188" s="237" t="s">
        <v>2433</v>
      </c>
      <c r="BG188" s="237" t="s">
        <v>2462</v>
      </c>
      <c r="BH188" s="237" t="s">
        <v>2462</v>
      </c>
      <c r="BI188" s="237" t="s">
        <v>2462</v>
      </c>
      <c r="BJ188" s="237" t="s">
        <v>2433</v>
      </c>
      <c r="BK188" s="237" t="s">
        <v>2462</v>
      </c>
      <c r="BL188" s="237" t="s">
        <v>2462</v>
      </c>
      <c r="BM188" s="237" t="s">
        <v>2462</v>
      </c>
      <c r="BN188" s="237" t="s">
        <v>2462</v>
      </c>
      <c r="BO188" s="237" t="s">
        <v>2462</v>
      </c>
      <c r="BP188" s="237" t="s">
        <v>8825</v>
      </c>
      <c r="BQ188" s="237" t="s">
        <v>8826</v>
      </c>
      <c r="BR188" s="237" t="s">
        <v>8827</v>
      </c>
      <c r="BS188" s="237" t="s">
        <v>6433</v>
      </c>
      <c r="BT188" s="237" t="s">
        <v>2462</v>
      </c>
      <c r="BU188" s="237" t="s">
        <v>2462</v>
      </c>
      <c r="BV188" s="237" t="s">
        <v>2433</v>
      </c>
      <c r="BW188" s="237" t="s">
        <v>8828</v>
      </c>
      <c r="BX188" s="237" t="s">
        <v>2507</v>
      </c>
      <c r="BY188" s="237" t="s">
        <v>8829</v>
      </c>
      <c r="BZ188" s="237" t="s">
        <v>2462</v>
      </c>
      <c r="CA188" s="237" t="s">
        <v>2462</v>
      </c>
      <c r="CB188" s="237" t="s">
        <v>8829</v>
      </c>
      <c r="CC188" s="237" t="s">
        <v>2705</v>
      </c>
      <c r="CD188" s="237" t="s">
        <v>8830</v>
      </c>
      <c r="CE188" s="237" t="s">
        <v>8831</v>
      </c>
      <c r="CF188" s="237" t="s">
        <v>2433</v>
      </c>
      <c r="CG188" s="237" t="s">
        <v>8832</v>
      </c>
      <c r="CH188" s="237" t="s">
        <v>3605</v>
      </c>
      <c r="CI188" s="237" t="s">
        <v>8830</v>
      </c>
      <c r="CJ188" s="237" t="s">
        <v>2433</v>
      </c>
      <c r="CK188" s="237" t="s">
        <v>2433</v>
      </c>
      <c r="CL188" s="237" t="s">
        <v>2462</v>
      </c>
      <c r="CM188" s="237" t="s">
        <v>2433</v>
      </c>
      <c r="CN188" s="237" t="s">
        <v>2433</v>
      </c>
      <c r="CO188" s="237" t="s">
        <v>2433</v>
      </c>
      <c r="CP188" s="237" t="s">
        <v>2433</v>
      </c>
      <c r="CQ188" s="237" t="s">
        <v>2433</v>
      </c>
      <c r="CR188" s="237" t="s">
        <v>2462</v>
      </c>
      <c r="CS188" s="237" t="s">
        <v>2462</v>
      </c>
      <c r="CT188" s="237" t="s">
        <v>2433</v>
      </c>
      <c r="CU188" s="237" t="s">
        <v>2433</v>
      </c>
      <c r="CV188" s="237" t="s">
        <v>2433</v>
      </c>
      <c r="CW188" s="237" t="s">
        <v>2433</v>
      </c>
      <c r="CX188" s="237" t="s">
        <v>2462</v>
      </c>
      <c r="CY188" s="237" t="s">
        <v>2433</v>
      </c>
      <c r="CZ188" s="237" t="s">
        <v>8833</v>
      </c>
      <c r="DA188" s="237" t="s">
        <v>2511</v>
      </c>
      <c r="DB188" s="238">
        <v>43151.56517361111</v>
      </c>
      <c r="DC188" s="237" t="s">
        <v>2511</v>
      </c>
      <c r="DD188" s="238">
        <v>43152.344363425924</v>
      </c>
    </row>
    <row r="189" spans="1:108" hidden="1" x14ac:dyDescent="0.25">
      <c r="A189" s="236">
        <v>196</v>
      </c>
      <c r="B189" s="237" t="s">
        <v>5989</v>
      </c>
      <c r="C189" s="236">
        <v>30</v>
      </c>
      <c r="D189" s="236" t="b">
        <v>1</v>
      </c>
      <c r="E189" s="237" t="s">
        <v>2433</v>
      </c>
      <c r="F189" s="237" t="s">
        <v>4129</v>
      </c>
      <c r="G189" s="237" t="s">
        <v>4130</v>
      </c>
      <c r="H189" s="237" t="s">
        <v>4131</v>
      </c>
      <c r="I189" s="237" t="s">
        <v>8834</v>
      </c>
      <c r="J189" s="237" t="s">
        <v>2433</v>
      </c>
      <c r="K189" s="237" t="s">
        <v>2433</v>
      </c>
      <c r="L189" s="237" t="s">
        <v>2433</v>
      </c>
      <c r="M189" s="237" t="s">
        <v>2433</v>
      </c>
      <c r="N189" s="237" t="s">
        <v>2433</v>
      </c>
      <c r="O189" s="237" t="s">
        <v>8835</v>
      </c>
      <c r="P189" s="237" t="s">
        <v>2433</v>
      </c>
      <c r="Q189" s="237" t="s">
        <v>8836</v>
      </c>
      <c r="R189" s="237" t="s">
        <v>2433</v>
      </c>
      <c r="S189" s="237" t="s">
        <v>4136</v>
      </c>
      <c r="T189" s="237" t="s">
        <v>2433</v>
      </c>
      <c r="U189" s="237" t="s">
        <v>2462</v>
      </c>
      <c r="V189" s="237" t="s">
        <v>2433</v>
      </c>
      <c r="W189" s="237" t="s">
        <v>8837</v>
      </c>
      <c r="X189" s="237" t="s">
        <v>2433</v>
      </c>
      <c r="Y189" s="237" t="s">
        <v>8838</v>
      </c>
      <c r="Z189" s="237" t="s">
        <v>2433</v>
      </c>
      <c r="AA189" s="237" t="s">
        <v>8839</v>
      </c>
      <c r="AB189" s="237" t="s">
        <v>2433</v>
      </c>
      <c r="AC189" s="237" t="s">
        <v>8840</v>
      </c>
      <c r="AD189" s="237" t="s">
        <v>2433</v>
      </c>
      <c r="AE189" s="237" t="s">
        <v>8841</v>
      </c>
      <c r="AF189" s="237" t="s">
        <v>2433</v>
      </c>
      <c r="AG189" s="237" t="s">
        <v>8842</v>
      </c>
      <c r="AH189" s="237" t="s">
        <v>2433</v>
      </c>
      <c r="AI189" s="237" t="s">
        <v>8843</v>
      </c>
      <c r="AJ189" s="237" t="s">
        <v>2433</v>
      </c>
      <c r="AK189" s="237" t="s">
        <v>8844</v>
      </c>
      <c r="AL189" s="237" t="s">
        <v>2433</v>
      </c>
      <c r="AM189" s="237" t="s">
        <v>2462</v>
      </c>
      <c r="AN189" s="237" t="s">
        <v>2433</v>
      </c>
      <c r="AO189" s="237" t="s">
        <v>8845</v>
      </c>
      <c r="AP189" s="237" t="s">
        <v>2433</v>
      </c>
      <c r="AQ189" s="237" t="s">
        <v>8846</v>
      </c>
      <c r="AR189" s="237" t="s">
        <v>2433</v>
      </c>
      <c r="AS189" s="237" t="s">
        <v>8847</v>
      </c>
      <c r="AT189" s="237" t="s">
        <v>2433</v>
      </c>
      <c r="AU189" s="237" t="s">
        <v>8848</v>
      </c>
      <c r="AV189" s="237" t="s">
        <v>2433</v>
      </c>
      <c r="AW189" s="237" t="s">
        <v>8849</v>
      </c>
      <c r="AX189" s="237" t="s">
        <v>2433</v>
      </c>
      <c r="AY189" s="237" t="s">
        <v>4151</v>
      </c>
      <c r="AZ189" s="237" t="s">
        <v>8850</v>
      </c>
      <c r="BA189" s="237" t="s">
        <v>8851</v>
      </c>
      <c r="BB189" s="237" t="s">
        <v>8852</v>
      </c>
      <c r="BC189" s="237" t="s">
        <v>8853</v>
      </c>
      <c r="BD189" s="237" t="s">
        <v>2433</v>
      </c>
      <c r="BE189" s="237" t="s">
        <v>8854</v>
      </c>
      <c r="BF189" s="237" t="s">
        <v>2433</v>
      </c>
      <c r="BG189" s="237" t="s">
        <v>2462</v>
      </c>
      <c r="BH189" s="237" t="s">
        <v>2462</v>
      </c>
      <c r="BI189" s="237" t="s">
        <v>2462</v>
      </c>
      <c r="BJ189" s="237" t="s">
        <v>2433</v>
      </c>
      <c r="BK189" s="237" t="s">
        <v>2462</v>
      </c>
      <c r="BL189" s="237" t="s">
        <v>2462</v>
      </c>
      <c r="BM189" s="237" t="s">
        <v>2462</v>
      </c>
      <c r="BN189" s="237" t="s">
        <v>2462</v>
      </c>
      <c r="BO189" s="237" t="s">
        <v>2462</v>
      </c>
      <c r="BP189" s="237" t="s">
        <v>8855</v>
      </c>
      <c r="BQ189" s="237" t="s">
        <v>8856</v>
      </c>
      <c r="BR189" s="237" t="s">
        <v>2433</v>
      </c>
      <c r="BS189" s="237" t="s">
        <v>8857</v>
      </c>
      <c r="BT189" s="237" t="s">
        <v>2433</v>
      </c>
      <c r="BU189" s="237" t="s">
        <v>2433</v>
      </c>
      <c r="BV189" s="237" t="s">
        <v>2433</v>
      </c>
      <c r="BW189" s="237" t="s">
        <v>8857</v>
      </c>
      <c r="BX189" s="237" t="s">
        <v>2462</v>
      </c>
      <c r="BY189" s="237" t="s">
        <v>2433</v>
      </c>
      <c r="BZ189" s="237" t="s">
        <v>2462</v>
      </c>
      <c r="CA189" s="237" t="s">
        <v>2433</v>
      </c>
      <c r="CB189" s="237" t="s">
        <v>2462</v>
      </c>
      <c r="CC189" s="237" t="s">
        <v>2467</v>
      </c>
      <c r="CD189" s="237" t="s">
        <v>7439</v>
      </c>
      <c r="CE189" s="237" t="s">
        <v>7439</v>
      </c>
      <c r="CF189" s="237" t="s">
        <v>2433</v>
      </c>
      <c r="CG189" s="237" t="s">
        <v>2433</v>
      </c>
      <c r="CH189" s="237" t="s">
        <v>2433</v>
      </c>
      <c r="CI189" s="237" t="s">
        <v>7439</v>
      </c>
      <c r="CJ189" s="237" t="s">
        <v>2433</v>
      </c>
      <c r="CK189" s="237" t="s">
        <v>2433</v>
      </c>
      <c r="CL189" s="237" t="s">
        <v>2462</v>
      </c>
      <c r="CM189" s="237" t="s">
        <v>2433</v>
      </c>
      <c r="CN189" s="237" t="s">
        <v>2433</v>
      </c>
      <c r="CO189" s="237" t="s">
        <v>2433</v>
      </c>
      <c r="CP189" s="237" t="s">
        <v>2433</v>
      </c>
      <c r="CQ189" s="237" t="s">
        <v>2433</v>
      </c>
      <c r="CR189" s="237" t="s">
        <v>2462</v>
      </c>
      <c r="CS189" s="237" t="s">
        <v>2462</v>
      </c>
      <c r="CT189" s="237" t="s">
        <v>2433</v>
      </c>
      <c r="CU189" s="237" t="s">
        <v>2433</v>
      </c>
      <c r="CV189" s="237" t="s">
        <v>2433</v>
      </c>
      <c r="CW189" s="237" t="s">
        <v>2433</v>
      </c>
      <c r="CX189" s="237" t="s">
        <v>2462</v>
      </c>
      <c r="CY189" s="237" t="s">
        <v>2433</v>
      </c>
      <c r="CZ189" s="237" t="s">
        <v>8858</v>
      </c>
      <c r="DA189" s="237" t="s">
        <v>2511</v>
      </c>
      <c r="DB189" s="238">
        <v>43151.592592592591</v>
      </c>
      <c r="DC189" s="237" t="s">
        <v>2775</v>
      </c>
      <c r="DD189" s="238">
        <v>43207.502754629626</v>
      </c>
    </row>
    <row r="190" spans="1:108" ht="45" hidden="1" x14ac:dyDescent="0.25">
      <c r="A190" s="236">
        <v>197</v>
      </c>
      <c r="B190" s="237" t="s">
        <v>5989</v>
      </c>
      <c r="C190" s="236">
        <v>34</v>
      </c>
      <c r="D190" s="236" t="b">
        <v>1</v>
      </c>
      <c r="E190" s="237" t="s">
        <v>2433</v>
      </c>
      <c r="F190" s="237" t="s">
        <v>8859</v>
      </c>
      <c r="G190" s="237" t="s">
        <v>2896</v>
      </c>
      <c r="H190" s="237" t="s">
        <v>2433</v>
      </c>
      <c r="I190" s="237" t="s">
        <v>8834</v>
      </c>
      <c r="J190" s="237" t="s">
        <v>8859</v>
      </c>
      <c r="K190" s="237" t="s">
        <v>2896</v>
      </c>
      <c r="L190" s="237" t="s">
        <v>2433</v>
      </c>
      <c r="M190" s="237" t="s">
        <v>2433</v>
      </c>
      <c r="N190" s="237" t="s">
        <v>8860</v>
      </c>
      <c r="O190" s="237" t="s">
        <v>8861</v>
      </c>
      <c r="P190" s="237" t="s">
        <v>2433</v>
      </c>
      <c r="Q190" s="237" t="s">
        <v>8862</v>
      </c>
      <c r="R190" s="237" t="s">
        <v>2433</v>
      </c>
      <c r="S190" s="237" t="s">
        <v>8863</v>
      </c>
      <c r="T190" s="237" t="s">
        <v>2433</v>
      </c>
      <c r="U190" s="237" t="s">
        <v>8864</v>
      </c>
      <c r="V190" s="237" t="s">
        <v>2433</v>
      </c>
      <c r="W190" s="237" t="s">
        <v>8865</v>
      </c>
      <c r="X190" s="237" t="s">
        <v>2433</v>
      </c>
      <c r="Y190" s="237" t="s">
        <v>8866</v>
      </c>
      <c r="Z190" s="237" t="s">
        <v>2433</v>
      </c>
      <c r="AA190" s="237" t="s">
        <v>8867</v>
      </c>
      <c r="AB190" s="237" t="s">
        <v>2433</v>
      </c>
      <c r="AC190" s="237" t="s">
        <v>8864</v>
      </c>
      <c r="AD190" s="237" t="s">
        <v>2433</v>
      </c>
      <c r="AE190" s="237" t="s">
        <v>8868</v>
      </c>
      <c r="AF190" s="237" t="s">
        <v>2433</v>
      </c>
      <c r="AG190" s="237" t="s">
        <v>8869</v>
      </c>
      <c r="AH190" s="237" t="s">
        <v>2433</v>
      </c>
      <c r="AI190" s="237" t="s">
        <v>8870</v>
      </c>
      <c r="AJ190" s="237" t="s">
        <v>2433</v>
      </c>
      <c r="AK190" s="237" t="s">
        <v>8871</v>
      </c>
      <c r="AL190" s="237" t="s">
        <v>2433</v>
      </c>
      <c r="AM190" s="237" t="s">
        <v>8872</v>
      </c>
      <c r="AN190" s="237" t="s">
        <v>2433</v>
      </c>
      <c r="AO190" s="237" t="s">
        <v>8873</v>
      </c>
      <c r="AP190" s="237" t="s">
        <v>2433</v>
      </c>
      <c r="AQ190" s="237" t="s">
        <v>8874</v>
      </c>
      <c r="AR190" s="237" t="s">
        <v>2433</v>
      </c>
      <c r="AS190" s="237" t="s">
        <v>8875</v>
      </c>
      <c r="AT190" s="237" t="s">
        <v>2433</v>
      </c>
      <c r="AU190" s="237" t="s">
        <v>8876</v>
      </c>
      <c r="AV190" s="237" t="s">
        <v>2433</v>
      </c>
      <c r="AW190" s="237" t="s">
        <v>8877</v>
      </c>
      <c r="AX190" s="237" t="s">
        <v>2433</v>
      </c>
      <c r="AY190" s="237" t="s">
        <v>3554</v>
      </c>
      <c r="AZ190" s="237" t="s">
        <v>8878</v>
      </c>
      <c r="BA190" s="237" t="s">
        <v>8879</v>
      </c>
      <c r="BB190" s="237" t="s">
        <v>8880</v>
      </c>
      <c r="BC190" s="237" t="s">
        <v>2462</v>
      </c>
      <c r="BD190" s="237" t="s">
        <v>70</v>
      </c>
      <c r="BE190" s="237" t="s">
        <v>8881</v>
      </c>
      <c r="BF190" s="237" t="s">
        <v>2433</v>
      </c>
      <c r="BG190" s="237" t="s">
        <v>2462</v>
      </c>
      <c r="BH190" s="237" t="s">
        <v>2462</v>
      </c>
      <c r="BI190" s="237" t="s">
        <v>2462</v>
      </c>
      <c r="BJ190" s="237" t="s">
        <v>2433</v>
      </c>
      <c r="BK190" s="237" t="s">
        <v>2462</v>
      </c>
      <c r="BL190" s="237" t="s">
        <v>2462</v>
      </c>
      <c r="BM190" s="237" t="s">
        <v>2462</v>
      </c>
      <c r="BN190" s="237" t="s">
        <v>2462</v>
      </c>
      <c r="BO190" s="237" t="s">
        <v>2462</v>
      </c>
      <c r="BP190" s="237" t="s">
        <v>8882</v>
      </c>
      <c r="BQ190" s="237" t="s">
        <v>8883</v>
      </c>
      <c r="BR190" s="237" t="s">
        <v>8884</v>
      </c>
      <c r="BS190" s="237" t="s">
        <v>2433</v>
      </c>
      <c r="BT190" s="237" t="s">
        <v>2433</v>
      </c>
      <c r="BU190" s="237" t="s">
        <v>2433</v>
      </c>
      <c r="BV190" s="237" t="s">
        <v>2433</v>
      </c>
      <c r="BW190" s="237" t="s">
        <v>8884</v>
      </c>
      <c r="BX190" s="237" t="s">
        <v>2507</v>
      </c>
      <c r="BY190" s="237" t="s">
        <v>8885</v>
      </c>
      <c r="BZ190" s="237" t="s">
        <v>2702</v>
      </c>
      <c r="CA190" s="237" t="s">
        <v>8886</v>
      </c>
      <c r="CB190" s="237" t="s">
        <v>8887</v>
      </c>
      <c r="CC190" s="237" t="s">
        <v>2462</v>
      </c>
      <c r="CD190" s="237" t="s">
        <v>2433</v>
      </c>
      <c r="CE190" s="237" t="s">
        <v>2433</v>
      </c>
      <c r="CF190" s="237" t="s">
        <v>2433</v>
      </c>
      <c r="CG190" s="237" t="s">
        <v>2433</v>
      </c>
      <c r="CH190" s="237" t="s">
        <v>2433</v>
      </c>
      <c r="CI190" s="237" t="s">
        <v>2462</v>
      </c>
      <c r="CJ190" s="237" t="s">
        <v>2433</v>
      </c>
      <c r="CK190" s="237" t="s">
        <v>2433</v>
      </c>
      <c r="CL190" s="237" t="s">
        <v>2462</v>
      </c>
      <c r="CM190" s="237" t="s">
        <v>2433</v>
      </c>
      <c r="CN190" s="237" t="s">
        <v>2433</v>
      </c>
      <c r="CO190" s="237" t="s">
        <v>2433</v>
      </c>
      <c r="CP190" s="237" t="s">
        <v>2433</v>
      </c>
      <c r="CQ190" s="237" t="s">
        <v>2433</v>
      </c>
      <c r="CR190" s="237" t="s">
        <v>2462</v>
      </c>
      <c r="CS190" s="237" t="s">
        <v>2462</v>
      </c>
      <c r="CT190" s="237" t="s">
        <v>2433</v>
      </c>
      <c r="CU190" s="237" t="s">
        <v>2433</v>
      </c>
      <c r="CV190" s="237" t="s">
        <v>2433</v>
      </c>
      <c r="CW190" s="237" t="s">
        <v>2433</v>
      </c>
      <c r="CX190" s="237" t="s">
        <v>2462</v>
      </c>
      <c r="CY190" s="237" t="s">
        <v>2433</v>
      </c>
      <c r="CZ190" s="237" t="s">
        <v>8888</v>
      </c>
      <c r="DA190" s="237" t="s">
        <v>2511</v>
      </c>
      <c r="DB190" s="238">
        <v>43151.643935185188</v>
      </c>
      <c r="DC190" s="237" t="s">
        <v>2511</v>
      </c>
      <c r="DD190" s="238">
        <v>43151.643935185188</v>
      </c>
    </row>
    <row r="191" spans="1:108" ht="45" hidden="1" x14ac:dyDescent="0.25">
      <c r="A191" s="236">
        <v>198</v>
      </c>
      <c r="B191" s="237" t="s">
        <v>5989</v>
      </c>
      <c r="C191" s="236">
        <v>22</v>
      </c>
      <c r="D191" s="236" t="b">
        <v>1</v>
      </c>
      <c r="E191" s="237" t="s">
        <v>2433</v>
      </c>
      <c r="F191" s="237" t="s">
        <v>8889</v>
      </c>
      <c r="G191" s="237" t="s">
        <v>5183</v>
      </c>
      <c r="H191" s="237" t="s">
        <v>5250</v>
      </c>
      <c r="I191" s="237" t="s">
        <v>5990</v>
      </c>
      <c r="J191" s="237" t="s">
        <v>8890</v>
      </c>
      <c r="K191" s="237" t="s">
        <v>7023</v>
      </c>
      <c r="L191" s="237" t="s">
        <v>5252</v>
      </c>
      <c r="M191" s="237" t="s">
        <v>5253</v>
      </c>
      <c r="N191" s="237" t="s">
        <v>8891</v>
      </c>
      <c r="O191" s="237" t="s">
        <v>8892</v>
      </c>
      <c r="P191" s="237" t="s">
        <v>2433</v>
      </c>
      <c r="Q191" s="237" t="s">
        <v>8893</v>
      </c>
      <c r="R191" s="237" t="s">
        <v>2433</v>
      </c>
      <c r="S191" s="237" t="s">
        <v>8894</v>
      </c>
      <c r="T191" s="237" t="s">
        <v>2433</v>
      </c>
      <c r="U191" s="237" t="s">
        <v>2462</v>
      </c>
      <c r="V191" s="237" t="s">
        <v>2433</v>
      </c>
      <c r="W191" s="237" t="s">
        <v>8895</v>
      </c>
      <c r="X191" s="237" t="s">
        <v>2433</v>
      </c>
      <c r="Y191" s="237" t="s">
        <v>8896</v>
      </c>
      <c r="Z191" s="237" t="s">
        <v>2433</v>
      </c>
      <c r="AA191" s="237" t="s">
        <v>8897</v>
      </c>
      <c r="AB191" s="237" t="s">
        <v>2433</v>
      </c>
      <c r="AC191" s="237" t="s">
        <v>8898</v>
      </c>
      <c r="AD191" s="237" t="s">
        <v>2433</v>
      </c>
      <c r="AE191" s="237" t="s">
        <v>8899</v>
      </c>
      <c r="AF191" s="237" t="s">
        <v>2433</v>
      </c>
      <c r="AG191" s="237" t="s">
        <v>8900</v>
      </c>
      <c r="AH191" s="237" t="s">
        <v>2433</v>
      </c>
      <c r="AI191" s="237" t="s">
        <v>8901</v>
      </c>
      <c r="AJ191" s="237" t="s">
        <v>2433</v>
      </c>
      <c r="AK191" s="237" t="s">
        <v>8902</v>
      </c>
      <c r="AL191" s="237" t="s">
        <v>2433</v>
      </c>
      <c r="AM191" s="237" t="s">
        <v>8903</v>
      </c>
      <c r="AN191" s="237" t="s">
        <v>2433</v>
      </c>
      <c r="AO191" s="237" t="s">
        <v>8904</v>
      </c>
      <c r="AP191" s="237" t="s">
        <v>2433</v>
      </c>
      <c r="AQ191" s="237" t="s">
        <v>8905</v>
      </c>
      <c r="AR191" s="237" t="s">
        <v>2433</v>
      </c>
      <c r="AS191" s="237" t="s">
        <v>8906</v>
      </c>
      <c r="AT191" s="237" t="s">
        <v>2433</v>
      </c>
      <c r="AU191" s="237" t="s">
        <v>8907</v>
      </c>
      <c r="AV191" s="237" t="s">
        <v>2433</v>
      </c>
      <c r="AW191" s="237" t="s">
        <v>8908</v>
      </c>
      <c r="AX191" s="237" t="s">
        <v>2433</v>
      </c>
      <c r="AY191" s="237" t="s">
        <v>5272</v>
      </c>
      <c r="AZ191" s="237" t="s">
        <v>8909</v>
      </c>
      <c r="BA191" s="237" t="s">
        <v>8910</v>
      </c>
      <c r="BB191" s="237" t="s">
        <v>8911</v>
      </c>
      <c r="BC191" s="237" t="s">
        <v>2462</v>
      </c>
      <c r="BD191" s="237" t="s">
        <v>70</v>
      </c>
      <c r="BE191" s="237" t="s">
        <v>8912</v>
      </c>
      <c r="BF191" s="237" t="s">
        <v>2433</v>
      </c>
      <c r="BG191" s="237" t="s">
        <v>2462</v>
      </c>
      <c r="BH191" s="237" t="s">
        <v>2462</v>
      </c>
      <c r="BI191" s="237" t="s">
        <v>2462</v>
      </c>
      <c r="BJ191" s="237" t="s">
        <v>2433</v>
      </c>
      <c r="BK191" s="237" t="s">
        <v>2462</v>
      </c>
      <c r="BL191" s="237" t="s">
        <v>2462</v>
      </c>
      <c r="BM191" s="237" t="s">
        <v>2462</v>
      </c>
      <c r="BN191" s="237" t="s">
        <v>2462</v>
      </c>
      <c r="BO191" s="237" t="s">
        <v>2462</v>
      </c>
      <c r="BP191" s="237" t="s">
        <v>8913</v>
      </c>
      <c r="BQ191" s="237" t="s">
        <v>8914</v>
      </c>
      <c r="BR191" s="237" t="s">
        <v>3456</v>
      </c>
      <c r="BS191" s="237" t="s">
        <v>2433</v>
      </c>
      <c r="BT191" s="237" t="s">
        <v>2433</v>
      </c>
      <c r="BU191" s="237" t="s">
        <v>2433</v>
      </c>
      <c r="BV191" s="237" t="s">
        <v>2433</v>
      </c>
      <c r="BW191" s="237" t="s">
        <v>3456</v>
      </c>
      <c r="BX191" s="237" t="s">
        <v>2507</v>
      </c>
      <c r="BY191" s="237" t="s">
        <v>8915</v>
      </c>
      <c r="BZ191" s="237" t="s">
        <v>2462</v>
      </c>
      <c r="CA191" s="237" t="s">
        <v>2433</v>
      </c>
      <c r="CB191" s="237" t="s">
        <v>8915</v>
      </c>
      <c r="CC191" s="237" t="s">
        <v>2467</v>
      </c>
      <c r="CD191" s="237" t="s">
        <v>8916</v>
      </c>
      <c r="CE191" s="237" t="s">
        <v>8917</v>
      </c>
      <c r="CF191" s="237" t="s">
        <v>8918</v>
      </c>
      <c r="CG191" s="237" t="s">
        <v>8919</v>
      </c>
      <c r="CH191" s="237" t="s">
        <v>4758</v>
      </c>
      <c r="CI191" s="237" t="s">
        <v>8916</v>
      </c>
      <c r="CJ191" s="237" t="s">
        <v>2433</v>
      </c>
      <c r="CK191" s="237" t="s">
        <v>2433</v>
      </c>
      <c r="CL191" s="237" t="s">
        <v>2462</v>
      </c>
      <c r="CM191" s="237" t="s">
        <v>2433</v>
      </c>
      <c r="CN191" s="237" t="s">
        <v>2433</v>
      </c>
      <c r="CO191" s="237" t="s">
        <v>2433</v>
      </c>
      <c r="CP191" s="237" t="s">
        <v>2433</v>
      </c>
      <c r="CQ191" s="237" t="s">
        <v>2433</v>
      </c>
      <c r="CR191" s="237" t="s">
        <v>2462</v>
      </c>
      <c r="CS191" s="237" t="s">
        <v>2462</v>
      </c>
      <c r="CT191" s="237" t="s">
        <v>2433</v>
      </c>
      <c r="CU191" s="237" t="s">
        <v>2433</v>
      </c>
      <c r="CV191" s="237" t="s">
        <v>2433</v>
      </c>
      <c r="CW191" s="237" t="s">
        <v>2433</v>
      </c>
      <c r="CX191" s="237" t="s">
        <v>2462</v>
      </c>
      <c r="CY191" s="237" t="s">
        <v>2433</v>
      </c>
      <c r="CZ191" s="237" t="s">
        <v>8920</v>
      </c>
      <c r="DA191" s="237" t="s">
        <v>2511</v>
      </c>
      <c r="DB191" s="238">
        <v>43152.363749999997</v>
      </c>
      <c r="DC191" s="237" t="s">
        <v>2511</v>
      </c>
      <c r="DD191" s="238">
        <v>43152.363749999997</v>
      </c>
    </row>
    <row r="192" spans="1:108" ht="60" hidden="1" x14ac:dyDescent="0.25">
      <c r="A192" s="236">
        <v>199</v>
      </c>
      <c r="B192" s="237" t="s">
        <v>5989</v>
      </c>
      <c r="C192" s="236">
        <v>70</v>
      </c>
      <c r="D192" s="236" t="b">
        <v>1</v>
      </c>
      <c r="E192" s="237" t="s">
        <v>2433</v>
      </c>
      <c r="F192" s="237" t="s">
        <v>5018</v>
      </c>
      <c r="G192" s="237" t="s">
        <v>2743</v>
      </c>
      <c r="H192" s="237" t="s">
        <v>5019</v>
      </c>
      <c r="I192" s="237" t="s">
        <v>8921</v>
      </c>
      <c r="J192" s="237" t="s">
        <v>2433</v>
      </c>
      <c r="K192" s="237" t="s">
        <v>2433</v>
      </c>
      <c r="L192" s="237" t="s">
        <v>2433</v>
      </c>
      <c r="M192" s="237" t="s">
        <v>2433</v>
      </c>
      <c r="N192" s="237" t="s">
        <v>2433</v>
      </c>
      <c r="O192" s="237" t="s">
        <v>8922</v>
      </c>
      <c r="P192" s="237" t="s">
        <v>8923</v>
      </c>
      <c r="Q192" s="237" t="s">
        <v>8924</v>
      </c>
      <c r="R192" s="237" t="s">
        <v>8923</v>
      </c>
      <c r="S192" s="237" t="s">
        <v>8925</v>
      </c>
      <c r="T192" s="237" t="s">
        <v>8923</v>
      </c>
      <c r="U192" s="237" t="s">
        <v>8926</v>
      </c>
      <c r="V192" s="237" t="s">
        <v>8923</v>
      </c>
      <c r="W192" s="237" t="s">
        <v>8927</v>
      </c>
      <c r="X192" s="237" t="s">
        <v>2433</v>
      </c>
      <c r="Y192" s="237" t="s">
        <v>8928</v>
      </c>
      <c r="Z192" s="237" t="s">
        <v>8923</v>
      </c>
      <c r="AA192" s="237" t="s">
        <v>8929</v>
      </c>
      <c r="AB192" s="237" t="s">
        <v>2433</v>
      </c>
      <c r="AC192" s="237" t="s">
        <v>8930</v>
      </c>
      <c r="AD192" s="237" t="s">
        <v>2433</v>
      </c>
      <c r="AE192" s="237" t="s">
        <v>8931</v>
      </c>
      <c r="AF192" s="237" t="s">
        <v>2433</v>
      </c>
      <c r="AG192" s="237" t="s">
        <v>8932</v>
      </c>
      <c r="AH192" s="237" t="s">
        <v>2433</v>
      </c>
      <c r="AI192" s="237" t="s">
        <v>8933</v>
      </c>
      <c r="AJ192" s="237" t="s">
        <v>2433</v>
      </c>
      <c r="AK192" s="237" t="s">
        <v>8934</v>
      </c>
      <c r="AL192" s="237" t="s">
        <v>2433</v>
      </c>
      <c r="AM192" s="237" t="s">
        <v>8935</v>
      </c>
      <c r="AN192" s="237" t="s">
        <v>2433</v>
      </c>
      <c r="AO192" s="237" t="s">
        <v>8936</v>
      </c>
      <c r="AP192" s="237" t="s">
        <v>2433</v>
      </c>
      <c r="AQ192" s="237" t="s">
        <v>8937</v>
      </c>
      <c r="AR192" s="237" t="s">
        <v>2433</v>
      </c>
      <c r="AS192" s="237" t="s">
        <v>8938</v>
      </c>
      <c r="AT192" s="237" t="s">
        <v>2433</v>
      </c>
      <c r="AU192" s="237" t="s">
        <v>8939</v>
      </c>
      <c r="AV192" s="237" t="s">
        <v>2433</v>
      </c>
      <c r="AW192" s="237" t="s">
        <v>8940</v>
      </c>
      <c r="AX192" s="237" t="s">
        <v>2433</v>
      </c>
      <c r="AY192" s="237" t="s">
        <v>8820</v>
      </c>
      <c r="AZ192" s="237" t="s">
        <v>8941</v>
      </c>
      <c r="BA192" s="237" t="s">
        <v>8942</v>
      </c>
      <c r="BB192" s="237" t="s">
        <v>8943</v>
      </c>
      <c r="BC192" s="237" t="s">
        <v>8944</v>
      </c>
      <c r="BD192" s="237" t="s">
        <v>2433</v>
      </c>
      <c r="BE192" s="237" t="s">
        <v>8945</v>
      </c>
      <c r="BF192" s="237" t="s">
        <v>2433</v>
      </c>
      <c r="BG192" s="237" t="s">
        <v>2462</v>
      </c>
      <c r="BH192" s="237" t="s">
        <v>2462</v>
      </c>
      <c r="BI192" s="237" t="s">
        <v>2462</v>
      </c>
      <c r="BJ192" s="237" t="s">
        <v>2433</v>
      </c>
      <c r="BK192" s="237" t="s">
        <v>2462</v>
      </c>
      <c r="BL192" s="237" t="s">
        <v>2462</v>
      </c>
      <c r="BM192" s="237" t="s">
        <v>2462</v>
      </c>
      <c r="BN192" s="237" t="s">
        <v>2462</v>
      </c>
      <c r="BO192" s="237" t="s">
        <v>2462</v>
      </c>
      <c r="BP192" s="237" t="s">
        <v>8946</v>
      </c>
      <c r="BQ192" s="237" t="s">
        <v>8947</v>
      </c>
      <c r="BR192" s="237" t="s">
        <v>8948</v>
      </c>
      <c r="BS192" s="237" t="s">
        <v>8949</v>
      </c>
      <c r="BT192" s="237" t="s">
        <v>2433</v>
      </c>
      <c r="BU192" s="237" t="s">
        <v>2433</v>
      </c>
      <c r="BV192" s="237" t="s">
        <v>2433</v>
      </c>
      <c r="BW192" s="237" t="s">
        <v>8950</v>
      </c>
      <c r="BX192" s="237" t="s">
        <v>2507</v>
      </c>
      <c r="BY192" s="237" t="s">
        <v>8951</v>
      </c>
      <c r="BZ192" s="237" t="s">
        <v>2462</v>
      </c>
      <c r="CA192" s="237" t="s">
        <v>2433</v>
      </c>
      <c r="CB192" s="237" t="s">
        <v>8951</v>
      </c>
      <c r="CC192" s="237" t="s">
        <v>2705</v>
      </c>
      <c r="CD192" s="237" t="s">
        <v>8952</v>
      </c>
      <c r="CE192" s="237" t="s">
        <v>2433</v>
      </c>
      <c r="CF192" s="237" t="s">
        <v>2433</v>
      </c>
      <c r="CG192" s="237" t="s">
        <v>8953</v>
      </c>
      <c r="CH192" s="237" t="s">
        <v>8954</v>
      </c>
      <c r="CI192" s="237" t="s">
        <v>8953</v>
      </c>
      <c r="CJ192" s="237" t="s">
        <v>2433</v>
      </c>
      <c r="CK192" s="237" t="s">
        <v>2433</v>
      </c>
      <c r="CL192" s="237" t="s">
        <v>2462</v>
      </c>
      <c r="CM192" s="237" t="s">
        <v>2433</v>
      </c>
      <c r="CN192" s="237" t="s">
        <v>2433</v>
      </c>
      <c r="CO192" s="237" t="s">
        <v>2433</v>
      </c>
      <c r="CP192" s="237" t="s">
        <v>2433</v>
      </c>
      <c r="CQ192" s="237" t="s">
        <v>2433</v>
      </c>
      <c r="CR192" s="237" t="s">
        <v>2462</v>
      </c>
      <c r="CS192" s="237" t="s">
        <v>2462</v>
      </c>
      <c r="CT192" s="237" t="s">
        <v>2433</v>
      </c>
      <c r="CU192" s="237" t="s">
        <v>2433</v>
      </c>
      <c r="CV192" s="237" t="s">
        <v>2433</v>
      </c>
      <c r="CW192" s="237" t="s">
        <v>2433</v>
      </c>
      <c r="CX192" s="237" t="s">
        <v>2462</v>
      </c>
      <c r="CY192" s="237" t="s">
        <v>2433</v>
      </c>
      <c r="CZ192" s="237" t="s">
        <v>8955</v>
      </c>
      <c r="DA192" s="237" t="s">
        <v>2511</v>
      </c>
      <c r="DB192" s="238">
        <v>43152.621099537035</v>
      </c>
      <c r="DC192" s="237" t="s">
        <v>2511</v>
      </c>
      <c r="DD192" s="238">
        <v>43152.621099537035</v>
      </c>
    </row>
    <row r="193" spans="1:108" ht="60" hidden="1" x14ac:dyDescent="0.25">
      <c r="A193" s="236">
        <v>200</v>
      </c>
      <c r="B193" s="237" t="s">
        <v>5989</v>
      </c>
      <c r="C193" s="236">
        <v>80</v>
      </c>
      <c r="D193" s="236" t="b">
        <v>1</v>
      </c>
      <c r="E193" s="237" t="s">
        <v>2433</v>
      </c>
      <c r="F193" s="237" t="s">
        <v>3750</v>
      </c>
      <c r="G193" s="237" t="s">
        <v>8956</v>
      </c>
      <c r="H193" s="237" t="s">
        <v>3751</v>
      </c>
      <c r="I193" s="237" t="s">
        <v>8957</v>
      </c>
      <c r="J193" s="237" t="s">
        <v>3750</v>
      </c>
      <c r="K193" s="237" t="s">
        <v>8956</v>
      </c>
      <c r="L193" s="237" t="s">
        <v>3751</v>
      </c>
      <c r="M193" s="237" t="s">
        <v>3752</v>
      </c>
      <c r="N193" s="237" t="s">
        <v>3753</v>
      </c>
      <c r="O193" s="237" t="s">
        <v>8958</v>
      </c>
      <c r="P193" s="237" t="s">
        <v>2433</v>
      </c>
      <c r="Q193" s="237" t="s">
        <v>8959</v>
      </c>
      <c r="R193" s="237" t="s">
        <v>2433</v>
      </c>
      <c r="S193" s="237" t="s">
        <v>8960</v>
      </c>
      <c r="T193" s="237" t="s">
        <v>8961</v>
      </c>
      <c r="U193" s="237" t="s">
        <v>8962</v>
      </c>
      <c r="V193" s="237" t="s">
        <v>2433</v>
      </c>
      <c r="W193" s="237" t="s">
        <v>8963</v>
      </c>
      <c r="X193" s="237" t="s">
        <v>2433</v>
      </c>
      <c r="Y193" s="237" t="s">
        <v>8964</v>
      </c>
      <c r="Z193" s="237" t="s">
        <v>2433</v>
      </c>
      <c r="AA193" s="237" t="s">
        <v>8965</v>
      </c>
      <c r="AB193" s="237" t="s">
        <v>2433</v>
      </c>
      <c r="AC193" s="237" t="s">
        <v>8966</v>
      </c>
      <c r="AD193" s="237" t="s">
        <v>2433</v>
      </c>
      <c r="AE193" s="237" t="s">
        <v>8967</v>
      </c>
      <c r="AF193" s="237" t="s">
        <v>2433</v>
      </c>
      <c r="AG193" s="237" t="s">
        <v>8968</v>
      </c>
      <c r="AH193" s="237" t="s">
        <v>2433</v>
      </c>
      <c r="AI193" s="237" t="s">
        <v>8969</v>
      </c>
      <c r="AJ193" s="237" t="s">
        <v>2433</v>
      </c>
      <c r="AK193" s="237" t="s">
        <v>8970</v>
      </c>
      <c r="AL193" s="237" t="s">
        <v>2433</v>
      </c>
      <c r="AM193" s="237" t="s">
        <v>8971</v>
      </c>
      <c r="AN193" s="237" t="s">
        <v>2433</v>
      </c>
      <c r="AO193" s="237" t="s">
        <v>8972</v>
      </c>
      <c r="AP193" s="237" t="s">
        <v>2433</v>
      </c>
      <c r="AQ193" s="237" t="s">
        <v>8973</v>
      </c>
      <c r="AR193" s="237" t="s">
        <v>2433</v>
      </c>
      <c r="AS193" s="237" t="s">
        <v>8974</v>
      </c>
      <c r="AT193" s="237" t="s">
        <v>2433</v>
      </c>
      <c r="AU193" s="237" t="s">
        <v>8975</v>
      </c>
      <c r="AV193" s="237" t="s">
        <v>2433</v>
      </c>
      <c r="AW193" s="237" t="s">
        <v>8976</v>
      </c>
      <c r="AX193" s="237" t="s">
        <v>2433</v>
      </c>
      <c r="AY193" s="237" t="s">
        <v>3664</v>
      </c>
      <c r="AZ193" s="237" t="s">
        <v>8977</v>
      </c>
      <c r="BA193" s="237" t="s">
        <v>8978</v>
      </c>
      <c r="BB193" s="237" t="s">
        <v>8979</v>
      </c>
      <c r="BC193" s="237" t="s">
        <v>8980</v>
      </c>
      <c r="BD193" s="237" t="s">
        <v>2433</v>
      </c>
      <c r="BE193" s="237" t="s">
        <v>8981</v>
      </c>
      <c r="BF193" s="237" t="s">
        <v>2433</v>
      </c>
      <c r="BG193" s="237" t="s">
        <v>2462</v>
      </c>
      <c r="BH193" s="237" t="s">
        <v>2462</v>
      </c>
      <c r="BI193" s="237" t="s">
        <v>2462</v>
      </c>
      <c r="BJ193" s="237" t="s">
        <v>2433</v>
      </c>
      <c r="BK193" s="237" t="s">
        <v>2462</v>
      </c>
      <c r="BL193" s="237" t="s">
        <v>2462</v>
      </c>
      <c r="BM193" s="237" t="s">
        <v>2462</v>
      </c>
      <c r="BN193" s="237" t="s">
        <v>2462</v>
      </c>
      <c r="BO193" s="237" t="s">
        <v>2462</v>
      </c>
      <c r="BP193" s="237" t="s">
        <v>8982</v>
      </c>
      <c r="BQ193" s="237" t="s">
        <v>8983</v>
      </c>
      <c r="BR193" s="237" t="s">
        <v>2462</v>
      </c>
      <c r="BS193" s="237" t="s">
        <v>8984</v>
      </c>
      <c r="BT193" s="237" t="s">
        <v>2462</v>
      </c>
      <c r="BU193" s="237" t="s">
        <v>2462</v>
      </c>
      <c r="BV193" s="237" t="s">
        <v>2433</v>
      </c>
      <c r="BW193" s="237" t="s">
        <v>8984</v>
      </c>
      <c r="BX193" s="237" t="s">
        <v>2507</v>
      </c>
      <c r="BY193" s="237" t="s">
        <v>8985</v>
      </c>
      <c r="BZ193" s="237" t="s">
        <v>2462</v>
      </c>
      <c r="CA193" s="237" t="s">
        <v>2462</v>
      </c>
      <c r="CB193" s="237" t="s">
        <v>8985</v>
      </c>
      <c r="CC193" s="237" t="s">
        <v>3779</v>
      </c>
      <c r="CD193" s="237" t="s">
        <v>8986</v>
      </c>
      <c r="CE193" s="237" t="s">
        <v>8987</v>
      </c>
      <c r="CF193" s="237" t="s">
        <v>2462</v>
      </c>
      <c r="CG193" s="237" t="s">
        <v>8988</v>
      </c>
      <c r="CH193" s="237" t="s">
        <v>8989</v>
      </c>
      <c r="CI193" s="237" t="s">
        <v>8986</v>
      </c>
      <c r="CJ193" s="237" t="s">
        <v>2462</v>
      </c>
      <c r="CK193" s="237" t="s">
        <v>2462</v>
      </c>
      <c r="CL193" s="237" t="s">
        <v>2462</v>
      </c>
      <c r="CM193" s="237" t="s">
        <v>2462</v>
      </c>
      <c r="CN193" s="237" t="s">
        <v>2462</v>
      </c>
      <c r="CO193" s="237" t="s">
        <v>2462</v>
      </c>
      <c r="CP193" s="237" t="s">
        <v>2462</v>
      </c>
      <c r="CQ193" s="237" t="s">
        <v>2433</v>
      </c>
      <c r="CR193" s="237" t="s">
        <v>2462</v>
      </c>
      <c r="CS193" s="237" t="s">
        <v>2462</v>
      </c>
      <c r="CT193" s="237" t="s">
        <v>2462</v>
      </c>
      <c r="CU193" s="237" t="s">
        <v>8990</v>
      </c>
      <c r="CV193" s="237" t="s">
        <v>8991</v>
      </c>
      <c r="CW193" s="237" t="s">
        <v>8992</v>
      </c>
      <c r="CX193" s="237" t="s">
        <v>2462</v>
      </c>
      <c r="CY193" s="237" t="s">
        <v>2433</v>
      </c>
      <c r="CZ193" s="237" t="s">
        <v>8993</v>
      </c>
      <c r="DA193" s="237" t="s">
        <v>2511</v>
      </c>
      <c r="DB193" s="238">
        <v>43152.629212962966</v>
      </c>
      <c r="DC193" s="237" t="s">
        <v>2511</v>
      </c>
      <c r="DD193" s="238">
        <v>43152.629212962966</v>
      </c>
    </row>
    <row r="194" spans="1:108" ht="60" hidden="1" x14ac:dyDescent="0.25">
      <c r="A194" s="236">
        <v>201</v>
      </c>
      <c r="B194" s="237" t="s">
        <v>5989</v>
      </c>
      <c r="C194" s="236">
        <v>35</v>
      </c>
      <c r="D194" s="236" t="b">
        <v>1</v>
      </c>
      <c r="E194" s="237" t="s">
        <v>2433</v>
      </c>
      <c r="F194" s="237" t="s">
        <v>5914</v>
      </c>
      <c r="G194" s="237" t="s">
        <v>2673</v>
      </c>
      <c r="H194" s="237" t="s">
        <v>5915</v>
      </c>
      <c r="I194" s="237" t="s">
        <v>7184</v>
      </c>
      <c r="J194" s="237" t="s">
        <v>5917</v>
      </c>
      <c r="K194" s="237" t="s">
        <v>2476</v>
      </c>
      <c r="L194" s="237" t="s">
        <v>8994</v>
      </c>
      <c r="M194" s="237" t="s">
        <v>5919</v>
      </c>
      <c r="N194" s="237" t="s">
        <v>5920</v>
      </c>
      <c r="O194" s="237" t="s">
        <v>8995</v>
      </c>
      <c r="P194" s="237" t="s">
        <v>2433</v>
      </c>
      <c r="Q194" s="237" t="s">
        <v>8996</v>
      </c>
      <c r="R194" s="237" t="s">
        <v>2433</v>
      </c>
      <c r="S194" s="237" t="s">
        <v>8997</v>
      </c>
      <c r="T194" s="237" t="s">
        <v>2433</v>
      </c>
      <c r="U194" s="237" t="s">
        <v>8998</v>
      </c>
      <c r="V194" s="237" t="s">
        <v>2433</v>
      </c>
      <c r="W194" s="237" t="s">
        <v>8999</v>
      </c>
      <c r="X194" s="237" t="s">
        <v>2433</v>
      </c>
      <c r="Y194" s="237" t="s">
        <v>9000</v>
      </c>
      <c r="Z194" s="237" t="s">
        <v>2433</v>
      </c>
      <c r="AA194" s="237" t="s">
        <v>9001</v>
      </c>
      <c r="AB194" s="237" t="s">
        <v>2433</v>
      </c>
      <c r="AC194" s="237" t="s">
        <v>9002</v>
      </c>
      <c r="AD194" s="237" t="s">
        <v>2433</v>
      </c>
      <c r="AE194" s="237" t="s">
        <v>9003</v>
      </c>
      <c r="AF194" s="237" t="s">
        <v>2433</v>
      </c>
      <c r="AG194" s="237" t="s">
        <v>9004</v>
      </c>
      <c r="AH194" s="237" t="s">
        <v>2433</v>
      </c>
      <c r="AI194" s="237" t="s">
        <v>9005</v>
      </c>
      <c r="AJ194" s="237" t="s">
        <v>2433</v>
      </c>
      <c r="AK194" s="237" t="s">
        <v>9006</v>
      </c>
      <c r="AL194" s="237" t="s">
        <v>2433</v>
      </c>
      <c r="AM194" s="237" t="s">
        <v>9007</v>
      </c>
      <c r="AN194" s="237" t="s">
        <v>2433</v>
      </c>
      <c r="AO194" s="237" t="s">
        <v>9008</v>
      </c>
      <c r="AP194" s="237" t="s">
        <v>2433</v>
      </c>
      <c r="AQ194" s="237" t="s">
        <v>9009</v>
      </c>
      <c r="AR194" s="237" t="s">
        <v>2433</v>
      </c>
      <c r="AS194" s="237" t="s">
        <v>9010</v>
      </c>
      <c r="AT194" s="237" t="s">
        <v>2433</v>
      </c>
      <c r="AU194" s="237" t="s">
        <v>9011</v>
      </c>
      <c r="AV194" s="237" t="s">
        <v>2433</v>
      </c>
      <c r="AW194" s="237" t="s">
        <v>9012</v>
      </c>
      <c r="AX194" s="237" t="s">
        <v>2433</v>
      </c>
      <c r="AY194" s="237" t="s">
        <v>5938</v>
      </c>
      <c r="AZ194" s="237" t="s">
        <v>9013</v>
      </c>
      <c r="BA194" s="237" t="s">
        <v>9014</v>
      </c>
      <c r="BB194" s="237" t="s">
        <v>9015</v>
      </c>
      <c r="BC194" s="237" t="s">
        <v>9016</v>
      </c>
      <c r="BD194" s="237" t="s">
        <v>2433</v>
      </c>
      <c r="BE194" s="237" t="s">
        <v>9017</v>
      </c>
      <c r="BF194" s="237" t="s">
        <v>2433</v>
      </c>
      <c r="BG194" s="237" t="s">
        <v>2462</v>
      </c>
      <c r="BH194" s="237" t="s">
        <v>2462</v>
      </c>
      <c r="BI194" s="237" t="s">
        <v>2462</v>
      </c>
      <c r="BJ194" s="237" t="s">
        <v>2433</v>
      </c>
      <c r="BK194" s="237" t="s">
        <v>2462</v>
      </c>
      <c r="BL194" s="237" t="s">
        <v>2462</v>
      </c>
      <c r="BM194" s="237" t="s">
        <v>2462</v>
      </c>
      <c r="BN194" s="237" t="s">
        <v>2462</v>
      </c>
      <c r="BO194" s="237" t="s">
        <v>2462</v>
      </c>
      <c r="BP194" s="237" t="s">
        <v>9018</v>
      </c>
      <c r="BQ194" s="237" t="s">
        <v>9019</v>
      </c>
      <c r="BR194" s="237" t="s">
        <v>7698</v>
      </c>
      <c r="BS194" s="237" t="s">
        <v>9020</v>
      </c>
      <c r="BT194" s="237" t="s">
        <v>2462</v>
      </c>
      <c r="BU194" s="237" t="s">
        <v>2462</v>
      </c>
      <c r="BV194" s="237" t="s">
        <v>2433</v>
      </c>
      <c r="BW194" s="237" t="s">
        <v>9021</v>
      </c>
      <c r="BX194" s="237" t="s">
        <v>2462</v>
      </c>
      <c r="BY194" s="237" t="s">
        <v>2433</v>
      </c>
      <c r="BZ194" s="237" t="s">
        <v>2462</v>
      </c>
      <c r="CA194" s="237" t="s">
        <v>2433</v>
      </c>
      <c r="CB194" s="237" t="s">
        <v>2462</v>
      </c>
      <c r="CC194" s="237" t="s">
        <v>2705</v>
      </c>
      <c r="CD194" s="237" t="s">
        <v>9022</v>
      </c>
      <c r="CE194" s="237" t="s">
        <v>9023</v>
      </c>
      <c r="CF194" s="237" t="s">
        <v>2433</v>
      </c>
      <c r="CG194" s="237" t="s">
        <v>9024</v>
      </c>
      <c r="CH194" s="237" t="s">
        <v>9025</v>
      </c>
      <c r="CI194" s="237" t="s">
        <v>9022</v>
      </c>
      <c r="CJ194" s="237" t="s">
        <v>2433</v>
      </c>
      <c r="CK194" s="237" t="s">
        <v>2433</v>
      </c>
      <c r="CL194" s="237" t="s">
        <v>2462</v>
      </c>
      <c r="CM194" s="237" t="s">
        <v>2433</v>
      </c>
      <c r="CN194" s="237" t="s">
        <v>2433</v>
      </c>
      <c r="CO194" s="237" t="s">
        <v>2433</v>
      </c>
      <c r="CP194" s="237" t="s">
        <v>2433</v>
      </c>
      <c r="CQ194" s="237" t="s">
        <v>2433</v>
      </c>
      <c r="CR194" s="237" t="s">
        <v>2462</v>
      </c>
      <c r="CS194" s="237" t="s">
        <v>2462</v>
      </c>
      <c r="CT194" s="237" t="s">
        <v>2433</v>
      </c>
      <c r="CU194" s="237" t="s">
        <v>2433</v>
      </c>
      <c r="CV194" s="237" t="s">
        <v>2433</v>
      </c>
      <c r="CW194" s="237" t="s">
        <v>2433</v>
      </c>
      <c r="CX194" s="237" t="s">
        <v>2462</v>
      </c>
      <c r="CY194" s="237" t="s">
        <v>2433</v>
      </c>
      <c r="CZ194" s="237" t="s">
        <v>9026</v>
      </c>
      <c r="DA194" s="237" t="s">
        <v>2511</v>
      </c>
      <c r="DB194" s="238">
        <v>43154.47216435185</v>
      </c>
      <c r="DC194" s="237" t="s">
        <v>2511</v>
      </c>
      <c r="DD194" s="238">
        <v>43159.520902777775</v>
      </c>
    </row>
    <row r="195" spans="1:108" ht="45" hidden="1" x14ac:dyDescent="0.25">
      <c r="A195" s="236">
        <v>202</v>
      </c>
      <c r="B195" s="237" t="s">
        <v>5989</v>
      </c>
      <c r="C195" s="236">
        <v>85</v>
      </c>
      <c r="D195" s="236" t="b">
        <v>1</v>
      </c>
      <c r="E195" s="237" t="s">
        <v>2433</v>
      </c>
      <c r="F195" s="237" t="s">
        <v>4605</v>
      </c>
      <c r="G195" s="237" t="s">
        <v>2476</v>
      </c>
      <c r="H195" s="237" t="s">
        <v>4606</v>
      </c>
      <c r="I195" s="237" t="s">
        <v>6544</v>
      </c>
      <c r="J195" s="237" t="s">
        <v>4607</v>
      </c>
      <c r="K195" s="237" t="s">
        <v>4608</v>
      </c>
      <c r="L195" s="237" t="s">
        <v>4609</v>
      </c>
      <c r="M195" s="237" t="s">
        <v>4610</v>
      </c>
      <c r="N195" s="237" t="s">
        <v>4611</v>
      </c>
      <c r="O195" s="237" t="s">
        <v>9027</v>
      </c>
      <c r="P195" s="237" t="s">
        <v>2433</v>
      </c>
      <c r="Q195" s="237" t="s">
        <v>9028</v>
      </c>
      <c r="R195" s="237" t="s">
        <v>2433</v>
      </c>
      <c r="S195" s="237" t="s">
        <v>9029</v>
      </c>
      <c r="T195" s="237" t="s">
        <v>2433</v>
      </c>
      <c r="U195" s="237" t="s">
        <v>9030</v>
      </c>
      <c r="V195" s="237" t="s">
        <v>2433</v>
      </c>
      <c r="W195" s="237" t="s">
        <v>9031</v>
      </c>
      <c r="X195" s="237" t="s">
        <v>2433</v>
      </c>
      <c r="Y195" s="237" t="s">
        <v>9032</v>
      </c>
      <c r="Z195" s="237" t="s">
        <v>2433</v>
      </c>
      <c r="AA195" s="237" t="s">
        <v>9033</v>
      </c>
      <c r="AB195" s="237" t="s">
        <v>2433</v>
      </c>
      <c r="AC195" s="237" t="s">
        <v>9034</v>
      </c>
      <c r="AD195" s="237" t="s">
        <v>2433</v>
      </c>
      <c r="AE195" s="237" t="s">
        <v>9035</v>
      </c>
      <c r="AF195" s="237" t="s">
        <v>2433</v>
      </c>
      <c r="AG195" s="237" t="s">
        <v>9036</v>
      </c>
      <c r="AH195" s="237" t="s">
        <v>2433</v>
      </c>
      <c r="AI195" s="237" t="s">
        <v>9037</v>
      </c>
      <c r="AJ195" s="237" t="s">
        <v>2433</v>
      </c>
      <c r="AK195" s="237" t="s">
        <v>9038</v>
      </c>
      <c r="AL195" s="237" t="s">
        <v>2433</v>
      </c>
      <c r="AM195" s="237" t="s">
        <v>9039</v>
      </c>
      <c r="AN195" s="237" t="s">
        <v>2433</v>
      </c>
      <c r="AO195" s="237" t="s">
        <v>9040</v>
      </c>
      <c r="AP195" s="237" t="s">
        <v>2433</v>
      </c>
      <c r="AQ195" s="237" t="s">
        <v>9041</v>
      </c>
      <c r="AR195" s="237" t="s">
        <v>2433</v>
      </c>
      <c r="AS195" s="237" t="s">
        <v>9042</v>
      </c>
      <c r="AT195" s="237" t="s">
        <v>2433</v>
      </c>
      <c r="AU195" s="237" t="s">
        <v>9043</v>
      </c>
      <c r="AV195" s="237" t="s">
        <v>2433</v>
      </c>
      <c r="AW195" s="237" t="s">
        <v>9044</v>
      </c>
      <c r="AX195" s="237" t="s">
        <v>2433</v>
      </c>
      <c r="AY195" s="237" t="s">
        <v>4629</v>
      </c>
      <c r="AZ195" s="237" t="s">
        <v>9045</v>
      </c>
      <c r="BA195" s="237" t="s">
        <v>9046</v>
      </c>
      <c r="BB195" s="237" t="s">
        <v>9047</v>
      </c>
      <c r="BC195" s="237" t="s">
        <v>9048</v>
      </c>
      <c r="BD195" s="237" t="s">
        <v>2433</v>
      </c>
      <c r="BE195" s="237" t="s">
        <v>9049</v>
      </c>
      <c r="BF195" s="237" t="s">
        <v>2433</v>
      </c>
      <c r="BG195" s="237" t="s">
        <v>2462</v>
      </c>
      <c r="BH195" s="237" t="s">
        <v>2462</v>
      </c>
      <c r="BI195" s="237" t="s">
        <v>2462</v>
      </c>
      <c r="BJ195" s="237" t="s">
        <v>2433</v>
      </c>
      <c r="BK195" s="237" t="s">
        <v>2462</v>
      </c>
      <c r="BL195" s="237" t="s">
        <v>2462</v>
      </c>
      <c r="BM195" s="237" t="s">
        <v>2462</v>
      </c>
      <c r="BN195" s="237" t="s">
        <v>2462</v>
      </c>
      <c r="BO195" s="237" t="s">
        <v>2462</v>
      </c>
      <c r="BP195" s="237" t="s">
        <v>9050</v>
      </c>
      <c r="BQ195" s="237" t="s">
        <v>9051</v>
      </c>
      <c r="BR195" s="237" t="s">
        <v>9052</v>
      </c>
      <c r="BS195" s="237" t="s">
        <v>9053</v>
      </c>
      <c r="BT195" s="237" t="s">
        <v>2433</v>
      </c>
      <c r="BU195" s="237" t="s">
        <v>2433</v>
      </c>
      <c r="BV195" s="237" t="s">
        <v>2433</v>
      </c>
      <c r="BW195" s="237" t="s">
        <v>9054</v>
      </c>
      <c r="BX195" s="237" t="s">
        <v>4636</v>
      </c>
      <c r="BY195" s="237" t="s">
        <v>9055</v>
      </c>
      <c r="BZ195" s="237" t="s">
        <v>2462</v>
      </c>
      <c r="CA195" s="237" t="s">
        <v>2433</v>
      </c>
      <c r="CB195" s="237" t="s">
        <v>9055</v>
      </c>
      <c r="CC195" s="237" t="s">
        <v>2705</v>
      </c>
      <c r="CD195" s="237" t="s">
        <v>9056</v>
      </c>
      <c r="CE195" s="237" t="s">
        <v>9057</v>
      </c>
      <c r="CF195" s="237" t="s">
        <v>2433</v>
      </c>
      <c r="CG195" s="237" t="s">
        <v>9058</v>
      </c>
      <c r="CH195" s="237" t="s">
        <v>9059</v>
      </c>
      <c r="CI195" s="237" t="s">
        <v>9056</v>
      </c>
      <c r="CJ195" s="237" t="s">
        <v>2433</v>
      </c>
      <c r="CK195" s="237" t="s">
        <v>2433</v>
      </c>
      <c r="CL195" s="237" t="s">
        <v>2462</v>
      </c>
      <c r="CM195" s="237" t="s">
        <v>2433</v>
      </c>
      <c r="CN195" s="237" t="s">
        <v>2433</v>
      </c>
      <c r="CO195" s="237" t="s">
        <v>2433</v>
      </c>
      <c r="CP195" s="237" t="s">
        <v>2433</v>
      </c>
      <c r="CQ195" s="237" t="s">
        <v>2433</v>
      </c>
      <c r="CR195" s="237" t="s">
        <v>2462</v>
      </c>
      <c r="CS195" s="237" t="s">
        <v>2462</v>
      </c>
      <c r="CT195" s="237" t="s">
        <v>2433</v>
      </c>
      <c r="CU195" s="237" t="s">
        <v>2433</v>
      </c>
      <c r="CV195" s="237" t="s">
        <v>2433</v>
      </c>
      <c r="CW195" s="237" t="s">
        <v>2433</v>
      </c>
      <c r="CX195" s="237" t="s">
        <v>2462</v>
      </c>
      <c r="CY195" s="237" t="s">
        <v>2433</v>
      </c>
      <c r="CZ195" s="237" t="s">
        <v>9060</v>
      </c>
      <c r="DA195" s="237" t="s">
        <v>2511</v>
      </c>
      <c r="DB195" s="238">
        <v>43154.480312500003</v>
      </c>
      <c r="DC195" s="237" t="s">
        <v>2511</v>
      </c>
      <c r="DD195" s="238">
        <v>43154.480312500003</v>
      </c>
    </row>
    <row r="196" spans="1:108" ht="75" hidden="1" x14ac:dyDescent="0.25">
      <c r="A196" s="236">
        <v>203</v>
      </c>
      <c r="B196" s="237" t="s">
        <v>5989</v>
      </c>
      <c r="C196" s="236">
        <v>42</v>
      </c>
      <c r="D196" s="236" t="b">
        <v>1</v>
      </c>
      <c r="E196" s="237" t="s">
        <v>2850</v>
      </c>
      <c r="F196" s="237" t="s">
        <v>9061</v>
      </c>
      <c r="G196" s="237" t="s">
        <v>9062</v>
      </c>
      <c r="H196" s="237" t="s">
        <v>9063</v>
      </c>
      <c r="I196" s="237" t="s">
        <v>9064</v>
      </c>
      <c r="J196" s="237" t="s">
        <v>9061</v>
      </c>
      <c r="K196" s="237" t="s">
        <v>9062</v>
      </c>
      <c r="L196" s="237" t="s">
        <v>9063</v>
      </c>
      <c r="M196" s="237" t="s">
        <v>5408</v>
      </c>
      <c r="N196" s="237" t="s">
        <v>5409</v>
      </c>
      <c r="O196" s="237" t="s">
        <v>9065</v>
      </c>
      <c r="P196" s="237" t="s">
        <v>2433</v>
      </c>
      <c r="Q196" s="237" t="s">
        <v>9066</v>
      </c>
      <c r="R196" s="237" t="s">
        <v>2433</v>
      </c>
      <c r="S196" s="237" t="s">
        <v>9067</v>
      </c>
      <c r="T196" s="237" t="s">
        <v>2433</v>
      </c>
      <c r="U196" s="237" t="s">
        <v>2462</v>
      </c>
      <c r="V196" s="237" t="s">
        <v>2433</v>
      </c>
      <c r="W196" s="237" t="s">
        <v>9068</v>
      </c>
      <c r="X196" s="237" t="s">
        <v>2433</v>
      </c>
      <c r="Y196" s="237" t="s">
        <v>9069</v>
      </c>
      <c r="Z196" s="237" t="s">
        <v>2433</v>
      </c>
      <c r="AA196" s="237" t="s">
        <v>9070</v>
      </c>
      <c r="AB196" s="237" t="s">
        <v>2433</v>
      </c>
      <c r="AC196" s="237" t="s">
        <v>9071</v>
      </c>
      <c r="AD196" s="237" t="s">
        <v>2433</v>
      </c>
      <c r="AE196" s="237" t="s">
        <v>9072</v>
      </c>
      <c r="AF196" s="237" t="s">
        <v>2433</v>
      </c>
      <c r="AG196" s="237" t="s">
        <v>9073</v>
      </c>
      <c r="AH196" s="237" t="s">
        <v>2433</v>
      </c>
      <c r="AI196" s="237" t="s">
        <v>9074</v>
      </c>
      <c r="AJ196" s="237" t="s">
        <v>2433</v>
      </c>
      <c r="AK196" s="237" t="s">
        <v>9075</v>
      </c>
      <c r="AL196" s="237" t="s">
        <v>9076</v>
      </c>
      <c r="AM196" s="237" t="s">
        <v>9077</v>
      </c>
      <c r="AN196" s="237" t="s">
        <v>9078</v>
      </c>
      <c r="AO196" s="237" t="s">
        <v>9079</v>
      </c>
      <c r="AP196" s="237" t="s">
        <v>9080</v>
      </c>
      <c r="AQ196" s="237" t="s">
        <v>9081</v>
      </c>
      <c r="AR196" s="237" t="s">
        <v>2433</v>
      </c>
      <c r="AS196" s="237" t="s">
        <v>9082</v>
      </c>
      <c r="AT196" s="237" t="s">
        <v>2433</v>
      </c>
      <c r="AU196" s="237" t="s">
        <v>9083</v>
      </c>
      <c r="AV196" s="237" t="s">
        <v>2433</v>
      </c>
      <c r="AW196" s="237" t="s">
        <v>9084</v>
      </c>
      <c r="AX196" s="237" t="s">
        <v>2433</v>
      </c>
      <c r="AY196" s="237" t="s">
        <v>4946</v>
      </c>
      <c r="AZ196" s="237" t="s">
        <v>9085</v>
      </c>
      <c r="BA196" s="237" t="s">
        <v>9086</v>
      </c>
      <c r="BB196" s="237" t="s">
        <v>9087</v>
      </c>
      <c r="BC196" s="237" t="s">
        <v>9088</v>
      </c>
      <c r="BD196" s="237" t="s">
        <v>2433</v>
      </c>
      <c r="BE196" s="237" t="s">
        <v>9089</v>
      </c>
      <c r="BF196" s="237" t="s">
        <v>2433</v>
      </c>
      <c r="BG196" s="237" t="s">
        <v>2462</v>
      </c>
      <c r="BH196" s="237" t="s">
        <v>2462</v>
      </c>
      <c r="BI196" s="237" t="s">
        <v>2462</v>
      </c>
      <c r="BJ196" s="237" t="s">
        <v>2433</v>
      </c>
      <c r="BK196" s="237" t="s">
        <v>2462</v>
      </c>
      <c r="BL196" s="237" t="s">
        <v>2462</v>
      </c>
      <c r="BM196" s="237" t="s">
        <v>2462</v>
      </c>
      <c r="BN196" s="237" t="s">
        <v>2462</v>
      </c>
      <c r="BO196" s="237" t="s">
        <v>2462</v>
      </c>
      <c r="BP196" s="237" t="s">
        <v>9090</v>
      </c>
      <c r="BQ196" s="237" t="s">
        <v>9091</v>
      </c>
      <c r="BR196" s="237" t="s">
        <v>9092</v>
      </c>
      <c r="BS196" s="237" t="s">
        <v>9093</v>
      </c>
      <c r="BT196" s="237" t="s">
        <v>2433</v>
      </c>
      <c r="BU196" s="237" t="s">
        <v>2433</v>
      </c>
      <c r="BV196" s="237" t="s">
        <v>2433</v>
      </c>
      <c r="BW196" s="237" t="s">
        <v>9094</v>
      </c>
      <c r="BX196" s="237" t="s">
        <v>2462</v>
      </c>
      <c r="BY196" s="237" t="s">
        <v>2433</v>
      </c>
      <c r="BZ196" s="237" t="s">
        <v>2462</v>
      </c>
      <c r="CA196" s="237" t="s">
        <v>2433</v>
      </c>
      <c r="CB196" s="237" t="s">
        <v>2462</v>
      </c>
      <c r="CC196" s="237" t="s">
        <v>3779</v>
      </c>
      <c r="CD196" s="237" t="s">
        <v>9095</v>
      </c>
      <c r="CE196" s="237" t="s">
        <v>9096</v>
      </c>
      <c r="CF196" s="237" t="s">
        <v>2433</v>
      </c>
      <c r="CG196" s="237" t="s">
        <v>9097</v>
      </c>
      <c r="CH196" s="237" t="s">
        <v>5434</v>
      </c>
      <c r="CI196" s="237" t="s">
        <v>9095</v>
      </c>
      <c r="CJ196" s="237" t="s">
        <v>2433</v>
      </c>
      <c r="CK196" s="237" t="s">
        <v>2433</v>
      </c>
      <c r="CL196" s="237" t="s">
        <v>2462</v>
      </c>
      <c r="CM196" s="237" t="s">
        <v>2433</v>
      </c>
      <c r="CN196" s="237" t="s">
        <v>2433</v>
      </c>
      <c r="CO196" s="237" t="s">
        <v>2433</v>
      </c>
      <c r="CP196" s="237" t="s">
        <v>2433</v>
      </c>
      <c r="CQ196" s="237" t="s">
        <v>2433</v>
      </c>
      <c r="CR196" s="237" t="s">
        <v>2462</v>
      </c>
      <c r="CS196" s="237" t="s">
        <v>2462</v>
      </c>
      <c r="CT196" s="237" t="s">
        <v>2433</v>
      </c>
      <c r="CU196" s="237" t="s">
        <v>2433</v>
      </c>
      <c r="CV196" s="237" t="s">
        <v>2433</v>
      </c>
      <c r="CW196" s="237" t="s">
        <v>2433</v>
      </c>
      <c r="CX196" s="237" t="s">
        <v>2462</v>
      </c>
      <c r="CY196" s="237" t="s">
        <v>2433</v>
      </c>
      <c r="CZ196" s="237" t="s">
        <v>9098</v>
      </c>
      <c r="DA196" s="237" t="s">
        <v>2511</v>
      </c>
      <c r="DB196" s="238">
        <v>43154.482743055552</v>
      </c>
      <c r="DC196" s="237" t="s">
        <v>2511</v>
      </c>
      <c r="DD196" s="238">
        <v>43159.651238425926</v>
      </c>
    </row>
    <row r="197" spans="1:108" ht="75" hidden="1" x14ac:dyDescent="0.25">
      <c r="A197" s="236">
        <v>204</v>
      </c>
      <c r="B197" s="237" t="s">
        <v>5989</v>
      </c>
      <c r="C197" s="236">
        <v>53</v>
      </c>
      <c r="D197" s="236" t="b">
        <v>1</v>
      </c>
      <c r="E197" s="237" t="s">
        <v>5050</v>
      </c>
      <c r="F197" s="237" t="s">
        <v>9099</v>
      </c>
      <c r="G197" s="237" t="s">
        <v>2476</v>
      </c>
      <c r="H197" s="237" t="s">
        <v>9100</v>
      </c>
      <c r="I197" s="237" t="s">
        <v>9101</v>
      </c>
      <c r="J197" s="237" t="s">
        <v>2433</v>
      </c>
      <c r="K197" s="237" t="s">
        <v>2433</v>
      </c>
      <c r="L197" s="237" t="s">
        <v>2433</v>
      </c>
      <c r="M197" s="237" t="s">
        <v>2433</v>
      </c>
      <c r="N197" s="237" t="s">
        <v>2433</v>
      </c>
      <c r="O197" s="237" t="s">
        <v>9102</v>
      </c>
      <c r="P197" s="237" t="s">
        <v>2433</v>
      </c>
      <c r="Q197" s="237" t="s">
        <v>9103</v>
      </c>
      <c r="R197" s="237" t="s">
        <v>2433</v>
      </c>
      <c r="S197" s="237" t="s">
        <v>2462</v>
      </c>
      <c r="T197" s="237" t="s">
        <v>2433</v>
      </c>
      <c r="U197" s="237" t="s">
        <v>2462</v>
      </c>
      <c r="V197" s="237" t="s">
        <v>2433</v>
      </c>
      <c r="W197" s="237" t="s">
        <v>9104</v>
      </c>
      <c r="X197" s="237" t="s">
        <v>2433</v>
      </c>
      <c r="Y197" s="237" t="s">
        <v>9105</v>
      </c>
      <c r="Z197" s="237" t="s">
        <v>2433</v>
      </c>
      <c r="AA197" s="237" t="s">
        <v>9106</v>
      </c>
      <c r="AB197" s="237" t="s">
        <v>2433</v>
      </c>
      <c r="AC197" s="237" t="s">
        <v>9107</v>
      </c>
      <c r="AD197" s="237" t="s">
        <v>2433</v>
      </c>
      <c r="AE197" s="237" t="s">
        <v>9108</v>
      </c>
      <c r="AF197" s="237" t="s">
        <v>2433</v>
      </c>
      <c r="AG197" s="237" t="s">
        <v>9109</v>
      </c>
      <c r="AH197" s="237" t="s">
        <v>2433</v>
      </c>
      <c r="AI197" s="237" t="s">
        <v>9110</v>
      </c>
      <c r="AJ197" s="237" t="s">
        <v>2433</v>
      </c>
      <c r="AK197" s="237" t="s">
        <v>9111</v>
      </c>
      <c r="AL197" s="237" t="s">
        <v>2433</v>
      </c>
      <c r="AM197" s="237" t="s">
        <v>2462</v>
      </c>
      <c r="AN197" s="237" t="s">
        <v>2433</v>
      </c>
      <c r="AO197" s="237" t="s">
        <v>9112</v>
      </c>
      <c r="AP197" s="237" t="s">
        <v>2433</v>
      </c>
      <c r="AQ197" s="237" t="s">
        <v>2462</v>
      </c>
      <c r="AR197" s="237" t="s">
        <v>2433</v>
      </c>
      <c r="AS197" s="237" t="s">
        <v>9112</v>
      </c>
      <c r="AT197" s="237" t="s">
        <v>2433</v>
      </c>
      <c r="AU197" s="237" t="s">
        <v>9113</v>
      </c>
      <c r="AV197" s="237" t="s">
        <v>2433</v>
      </c>
      <c r="AW197" s="237" t="s">
        <v>9114</v>
      </c>
      <c r="AX197" s="237" t="s">
        <v>2433</v>
      </c>
      <c r="AY197" s="237" t="s">
        <v>3346</v>
      </c>
      <c r="AZ197" s="237" t="s">
        <v>9115</v>
      </c>
      <c r="BA197" s="237" t="s">
        <v>2462</v>
      </c>
      <c r="BB197" s="237" t="s">
        <v>2462</v>
      </c>
      <c r="BC197" s="237" t="s">
        <v>2462</v>
      </c>
      <c r="BD197" s="237" t="s">
        <v>2433</v>
      </c>
      <c r="BE197" s="237" t="s">
        <v>9115</v>
      </c>
      <c r="BF197" s="237" t="s">
        <v>2433</v>
      </c>
      <c r="BG197" s="237" t="s">
        <v>2462</v>
      </c>
      <c r="BH197" s="237" t="s">
        <v>2462</v>
      </c>
      <c r="BI197" s="237" t="s">
        <v>2462</v>
      </c>
      <c r="BJ197" s="237" t="s">
        <v>2433</v>
      </c>
      <c r="BK197" s="237" t="s">
        <v>2462</v>
      </c>
      <c r="BL197" s="237" t="s">
        <v>2462</v>
      </c>
      <c r="BM197" s="237" t="s">
        <v>2462</v>
      </c>
      <c r="BN197" s="237" t="s">
        <v>2462</v>
      </c>
      <c r="BO197" s="237" t="s">
        <v>2462</v>
      </c>
      <c r="BP197" s="237" t="s">
        <v>9116</v>
      </c>
      <c r="BQ197" s="237" t="s">
        <v>9117</v>
      </c>
      <c r="BR197" s="237" t="s">
        <v>9118</v>
      </c>
      <c r="BS197" s="237" t="s">
        <v>9119</v>
      </c>
      <c r="BT197" s="237" t="s">
        <v>2433</v>
      </c>
      <c r="BU197" s="237" t="s">
        <v>2433</v>
      </c>
      <c r="BV197" s="237" t="s">
        <v>2433</v>
      </c>
      <c r="BW197" s="237" t="s">
        <v>9120</v>
      </c>
      <c r="BX197" s="237" t="s">
        <v>2462</v>
      </c>
      <c r="BY197" s="237" t="s">
        <v>2433</v>
      </c>
      <c r="BZ197" s="237" t="s">
        <v>2462</v>
      </c>
      <c r="CA197" s="237" t="s">
        <v>2433</v>
      </c>
      <c r="CB197" s="237" t="s">
        <v>2462</v>
      </c>
      <c r="CC197" s="237" t="s">
        <v>2467</v>
      </c>
      <c r="CD197" s="237" t="s">
        <v>9121</v>
      </c>
      <c r="CE197" s="237" t="s">
        <v>9121</v>
      </c>
      <c r="CF197" s="237" t="s">
        <v>2433</v>
      </c>
      <c r="CG197" s="237" t="s">
        <v>2433</v>
      </c>
      <c r="CH197" s="237" t="s">
        <v>9122</v>
      </c>
      <c r="CI197" s="237" t="s">
        <v>9121</v>
      </c>
      <c r="CJ197" s="237" t="s">
        <v>2433</v>
      </c>
      <c r="CK197" s="237" t="s">
        <v>2433</v>
      </c>
      <c r="CL197" s="237" t="s">
        <v>2462</v>
      </c>
      <c r="CM197" s="237" t="s">
        <v>2433</v>
      </c>
      <c r="CN197" s="237" t="s">
        <v>2433</v>
      </c>
      <c r="CO197" s="237" t="s">
        <v>2433</v>
      </c>
      <c r="CP197" s="237" t="s">
        <v>2433</v>
      </c>
      <c r="CQ197" s="237" t="s">
        <v>2433</v>
      </c>
      <c r="CR197" s="237" t="s">
        <v>2462</v>
      </c>
      <c r="CS197" s="237" t="s">
        <v>2462</v>
      </c>
      <c r="CT197" s="237" t="s">
        <v>2433</v>
      </c>
      <c r="CU197" s="237" t="s">
        <v>2433</v>
      </c>
      <c r="CV197" s="237" t="s">
        <v>2433</v>
      </c>
      <c r="CW197" s="237" t="s">
        <v>2433</v>
      </c>
      <c r="CX197" s="237" t="s">
        <v>2462</v>
      </c>
      <c r="CY197" s="237" t="s">
        <v>2433</v>
      </c>
      <c r="CZ197" s="237" t="s">
        <v>9123</v>
      </c>
      <c r="DA197" s="237" t="s">
        <v>2511</v>
      </c>
      <c r="DB197" s="238">
        <v>43160.502523148149</v>
      </c>
      <c r="DC197" s="237" t="s">
        <v>2511</v>
      </c>
      <c r="DD197" s="238">
        <v>43160.502523148149</v>
      </c>
    </row>
    <row r="198" spans="1:108" ht="45" hidden="1" x14ac:dyDescent="0.25">
      <c r="A198" s="236">
        <v>205</v>
      </c>
      <c r="B198" s="237" t="s">
        <v>5989</v>
      </c>
      <c r="C198" s="236">
        <v>58</v>
      </c>
      <c r="D198" s="236" t="b">
        <v>1</v>
      </c>
      <c r="E198" s="237" t="s">
        <v>2433</v>
      </c>
      <c r="F198" s="237" t="s">
        <v>9124</v>
      </c>
      <c r="G198" s="237" t="s">
        <v>2476</v>
      </c>
      <c r="H198" s="237" t="s">
        <v>5705</v>
      </c>
      <c r="I198" s="237" t="s">
        <v>8834</v>
      </c>
      <c r="J198" s="237" t="s">
        <v>5706</v>
      </c>
      <c r="K198" s="237" t="s">
        <v>9125</v>
      </c>
      <c r="L198" s="237" t="s">
        <v>5708</v>
      </c>
      <c r="M198" s="237" t="s">
        <v>5709</v>
      </c>
      <c r="N198" s="237" t="s">
        <v>5710</v>
      </c>
      <c r="O198" s="237" t="s">
        <v>9126</v>
      </c>
      <c r="P198" s="237" t="s">
        <v>2433</v>
      </c>
      <c r="Q198" s="237" t="s">
        <v>9127</v>
      </c>
      <c r="R198" s="237" t="s">
        <v>2433</v>
      </c>
      <c r="S198" s="237" t="s">
        <v>9128</v>
      </c>
      <c r="T198" s="237" t="s">
        <v>2433</v>
      </c>
      <c r="U198" s="237" t="s">
        <v>9129</v>
      </c>
      <c r="V198" s="237" t="s">
        <v>2433</v>
      </c>
      <c r="W198" s="237" t="s">
        <v>9130</v>
      </c>
      <c r="X198" s="237" t="s">
        <v>2433</v>
      </c>
      <c r="Y198" s="237" t="s">
        <v>9131</v>
      </c>
      <c r="Z198" s="237" t="s">
        <v>2433</v>
      </c>
      <c r="AA198" s="237" t="s">
        <v>9132</v>
      </c>
      <c r="AB198" s="237" t="s">
        <v>2433</v>
      </c>
      <c r="AC198" s="237" t="s">
        <v>9133</v>
      </c>
      <c r="AD198" s="237" t="s">
        <v>2433</v>
      </c>
      <c r="AE198" s="237" t="s">
        <v>9134</v>
      </c>
      <c r="AF198" s="237" t="s">
        <v>2433</v>
      </c>
      <c r="AG198" s="237" t="s">
        <v>9135</v>
      </c>
      <c r="AH198" s="237" t="s">
        <v>2433</v>
      </c>
      <c r="AI198" s="237" t="s">
        <v>9136</v>
      </c>
      <c r="AJ198" s="237" t="s">
        <v>2433</v>
      </c>
      <c r="AK198" s="237" t="s">
        <v>9137</v>
      </c>
      <c r="AL198" s="237" t="s">
        <v>2433</v>
      </c>
      <c r="AM198" s="237" t="s">
        <v>2462</v>
      </c>
      <c r="AN198" s="237" t="s">
        <v>2433</v>
      </c>
      <c r="AO198" s="237" t="s">
        <v>9138</v>
      </c>
      <c r="AP198" s="237" t="s">
        <v>2433</v>
      </c>
      <c r="AQ198" s="237" t="s">
        <v>9139</v>
      </c>
      <c r="AR198" s="237" t="s">
        <v>2433</v>
      </c>
      <c r="AS198" s="237" t="s">
        <v>9140</v>
      </c>
      <c r="AT198" s="237" t="s">
        <v>2433</v>
      </c>
      <c r="AU198" s="237" t="s">
        <v>9141</v>
      </c>
      <c r="AV198" s="237" t="s">
        <v>2433</v>
      </c>
      <c r="AW198" s="237" t="s">
        <v>9142</v>
      </c>
      <c r="AX198" s="237" t="s">
        <v>2433</v>
      </c>
      <c r="AY198" s="237" t="s">
        <v>2919</v>
      </c>
      <c r="AZ198" s="237" t="s">
        <v>9143</v>
      </c>
      <c r="BA198" s="237" t="s">
        <v>9144</v>
      </c>
      <c r="BB198" s="237" t="s">
        <v>9145</v>
      </c>
      <c r="BC198" s="237" t="s">
        <v>9146</v>
      </c>
      <c r="BD198" s="237" t="s">
        <v>2433</v>
      </c>
      <c r="BE198" s="237" t="s">
        <v>9147</v>
      </c>
      <c r="BF198" s="237" t="s">
        <v>1401</v>
      </c>
      <c r="BG198" s="237" t="s">
        <v>9148</v>
      </c>
      <c r="BH198" s="237" t="s">
        <v>9149</v>
      </c>
      <c r="BI198" s="237" t="s">
        <v>9150</v>
      </c>
      <c r="BJ198" s="237" t="s">
        <v>2433</v>
      </c>
      <c r="BK198" s="237" t="s">
        <v>2462</v>
      </c>
      <c r="BL198" s="237" t="s">
        <v>2462</v>
      </c>
      <c r="BM198" s="237" t="s">
        <v>2462</v>
      </c>
      <c r="BN198" s="237" t="s">
        <v>9148</v>
      </c>
      <c r="BO198" s="237" t="s">
        <v>9150</v>
      </c>
      <c r="BP198" s="237" t="s">
        <v>9151</v>
      </c>
      <c r="BQ198" s="237" t="s">
        <v>9152</v>
      </c>
      <c r="BR198" s="237" t="s">
        <v>2433</v>
      </c>
      <c r="BS198" s="237" t="s">
        <v>2433</v>
      </c>
      <c r="BT198" s="237" t="s">
        <v>2433</v>
      </c>
      <c r="BU198" s="237" t="s">
        <v>2433</v>
      </c>
      <c r="BV198" s="237" t="s">
        <v>2433</v>
      </c>
      <c r="BW198" s="237" t="s">
        <v>2462</v>
      </c>
      <c r="BX198" s="237" t="s">
        <v>2462</v>
      </c>
      <c r="BY198" s="237" t="s">
        <v>2433</v>
      </c>
      <c r="BZ198" s="237" t="s">
        <v>2462</v>
      </c>
      <c r="CA198" s="237" t="s">
        <v>2433</v>
      </c>
      <c r="CB198" s="237" t="s">
        <v>2462</v>
      </c>
      <c r="CC198" s="237" t="s">
        <v>2462</v>
      </c>
      <c r="CD198" s="237" t="s">
        <v>2433</v>
      </c>
      <c r="CE198" s="237" t="s">
        <v>2433</v>
      </c>
      <c r="CF198" s="237" t="s">
        <v>2433</v>
      </c>
      <c r="CG198" s="237" t="s">
        <v>2433</v>
      </c>
      <c r="CH198" s="237" t="s">
        <v>2433</v>
      </c>
      <c r="CI198" s="237" t="s">
        <v>2462</v>
      </c>
      <c r="CJ198" s="237" t="s">
        <v>2433</v>
      </c>
      <c r="CK198" s="237" t="s">
        <v>2433</v>
      </c>
      <c r="CL198" s="237" t="s">
        <v>2462</v>
      </c>
      <c r="CM198" s="237" t="s">
        <v>2433</v>
      </c>
      <c r="CN198" s="237" t="s">
        <v>2433</v>
      </c>
      <c r="CO198" s="237" t="s">
        <v>2433</v>
      </c>
      <c r="CP198" s="237" t="s">
        <v>2433</v>
      </c>
      <c r="CQ198" s="237" t="s">
        <v>2433</v>
      </c>
      <c r="CR198" s="237" t="s">
        <v>2462</v>
      </c>
      <c r="CS198" s="237" t="s">
        <v>2462</v>
      </c>
      <c r="CT198" s="237" t="s">
        <v>2433</v>
      </c>
      <c r="CU198" s="237" t="s">
        <v>2433</v>
      </c>
      <c r="CV198" s="237" t="s">
        <v>2433</v>
      </c>
      <c r="CW198" s="237" t="s">
        <v>2433</v>
      </c>
      <c r="CX198" s="237" t="s">
        <v>2462</v>
      </c>
      <c r="CY198" s="237" t="s">
        <v>2433</v>
      </c>
      <c r="CZ198" s="237" t="s">
        <v>9153</v>
      </c>
      <c r="DA198" s="237" t="s">
        <v>2511</v>
      </c>
      <c r="DB198" s="238">
        <v>43164.505462962959</v>
      </c>
      <c r="DC198" s="237" t="s">
        <v>2511</v>
      </c>
      <c r="DD198" s="238">
        <v>43168.460879629631</v>
      </c>
    </row>
    <row r="199" spans="1:108" hidden="1" x14ac:dyDescent="0.25">
      <c r="A199" s="236">
        <v>206</v>
      </c>
      <c r="B199" s="237" t="s">
        <v>5989</v>
      </c>
      <c r="C199" s="236">
        <v>24</v>
      </c>
      <c r="D199" s="236" t="b">
        <v>1</v>
      </c>
      <c r="E199" s="237" t="s">
        <v>2850</v>
      </c>
      <c r="F199" s="237" t="s">
        <v>2433</v>
      </c>
      <c r="G199" s="237" t="s">
        <v>2433</v>
      </c>
      <c r="H199" s="237" t="s">
        <v>2433</v>
      </c>
      <c r="I199" s="237" t="s">
        <v>2433</v>
      </c>
      <c r="J199" s="237" t="s">
        <v>2433</v>
      </c>
      <c r="K199" s="237" t="s">
        <v>2433</v>
      </c>
      <c r="L199" s="237" t="s">
        <v>2433</v>
      </c>
      <c r="M199" s="237" t="s">
        <v>2433</v>
      </c>
      <c r="N199" s="237" t="s">
        <v>2433</v>
      </c>
      <c r="O199" s="237" t="s">
        <v>9154</v>
      </c>
      <c r="P199" s="237" t="s">
        <v>2433</v>
      </c>
      <c r="Q199" s="237" t="s">
        <v>9155</v>
      </c>
      <c r="R199" s="237" t="s">
        <v>2433</v>
      </c>
      <c r="S199" s="237" t="s">
        <v>9156</v>
      </c>
      <c r="T199" s="237" t="s">
        <v>2433</v>
      </c>
      <c r="U199" s="237" t="s">
        <v>2462</v>
      </c>
      <c r="V199" s="237" t="s">
        <v>2433</v>
      </c>
      <c r="W199" s="237" t="s">
        <v>9157</v>
      </c>
      <c r="X199" s="237" t="s">
        <v>2433</v>
      </c>
      <c r="Y199" s="237" t="s">
        <v>9158</v>
      </c>
      <c r="Z199" s="237" t="s">
        <v>2433</v>
      </c>
      <c r="AA199" s="237" t="s">
        <v>9159</v>
      </c>
      <c r="AB199" s="237" t="s">
        <v>2433</v>
      </c>
      <c r="AC199" s="237" t="s">
        <v>9160</v>
      </c>
      <c r="AD199" s="237" t="s">
        <v>2433</v>
      </c>
      <c r="AE199" s="237" t="s">
        <v>9161</v>
      </c>
      <c r="AF199" s="237" t="s">
        <v>2433</v>
      </c>
      <c r="AG199" s="237" t="s">
        <v>9162</v>
      </c>
      <c r="AH199" s="237" t="s">
        <v>2433</v>
      </c>
      <c r="AI199" s="237" t="s">
        <v>9163</v>
      </c>
      <c r="AJ199" s="237" t="s">
        <v>2433</v>
      </c>
      <c r="AK199" s="237" t="s">
        <v>9164</v>
      </c>
      <c r="AL199" s="237" t="s">
        <v>2433</v>
      </c>
      <c r="AM199" s="237" t="s">
        <v>2462</v>
      </c>
      <c r="AN199" s="237" t="s">
        <v>9165</v>
      </c>
      <c r="AO199" s="237" t="s">
        <v>9166</v>
      </c>
      <c r="AP199" s="237" t="s">
        <v>2433</v>
      </c>
      <c r="AQ199" s="237" t="s">
        <v>2462</v>
      </c>
      <c r="AR199" s="237" t="s">
        <v>2433</v>
      </c>
      <c r="AS199" s="237" t="s">
        <v>9166</v>
      </c>
      <c r="AT199" s="237" t="s">
        <v>2433</v>
      </c>
      <c r="AU199" s="237" t="s">
        <v>9167</v>
      </c>
      <c r="AV199" s="237" t="s">
        <v>2433</v>
      </c>
      <c r="AW199" s="237" t="s">
        <v>9168</v>
      </c>
      <c r="AX199" s="237" t="s">
        <v>2433</v>
      </c>
      <c r="AY199" s="237" t="s">
        <v>3219</v>
      </c>
      <c r="AZ199" s="237" t="s">
        <v>9169</v>
      </c>
      <c r="BA199" s="237" t="s">
        <v>9170</v>
      </c>
      <c r="BB199" s="237" t="s">
        <v>2462</v>
      </c>
      <c r="BC199" s="237" t="s">
        <v>9171</v>
      </c>
      <c r="BD199" s="237" t="s">
        <v>2433</v>
      </c>
      <c r="BE199" s="237" t="s">
        <v>9172</v>
      </c>
      <c r="BF199" s="237" t="s">
        <v>2433</v>
      </c>
      <c r="BG199" s="237" t="s">
        <v>2462</v>
      </c>
      <c r="BH199" s="237" t="s">
        <v>2462</v>
      </c>
      <c r="BI199" s="237" t="s">
        <v>2462</v>
      </c>
      <c r="BJ199" s="237" t="s">
        <v>2433</v>
      </c>
      <c r="BK199" s="237" t="s">
        <v>2462</v>
      </c>
      <c r="BL199" s="237" t="s">
        <v>2462</v>
      </c>
      <c r="BM199" s="237" t="s">
        <v>2462</v>
      </c>
      <c r="BN199" s="237" t="s">
        <v>2462</v>
      </c>
      <c r="BO199" s="237" t="s">
        <v>2462</v>
      </c>
      <c r="BP199" s="237" t="s">
        <v>9173</v>
      </c>
      <c r="BQ199" s="237" t="s">
        <v>9174</v>
      </c>
      <c r="BR199" s="237" t="s">
        <v>9175</v>
      </c>
      <c r="BS199" s="237" t="s">
        <v>9176</v>
      </c>
      <c r="BT199" s="237" t="s">
        <v>2433</v>
      </c>
      <c r="BU199" s="237" t="s">
        <v>2433</v>
      </c>
      <c r="BV199" s="237" t="s">
        <v>2433</v>
      </c>
      <c r="BW199" s="237" t="s">
        <v>9177</v>
      </c>
      <c r="BX199" s="237" t="s">
        <v>2507</v>
      </c>
      <c r="BY199" s="237" t="s">
        <v>9178</v>
      </c>
      <c r="BZ199" s="237" t="s">
        <v>2462</v>
      </c>
      <c r="CA199" s="237" t="s">
        <v>2433</v>
      </c>
      <c r="CB199" s="237" t="s">
        <v>9178</v>
      </c>
      <c r="CC199" s="237" t="s">
        <v>2467</v>
      </c>
      <c r="CD199" s="237" t="s">
        <v>9179</v>
      </c>
      <c r="CE199" s="237" t="s">
        <v>9180</v>
      </c>
      <c r="CF199" s="237" t="s">
        <v>9180</v>
      </c>
      <c r="CG199" s="237" t="s">
        <v>2433</v>
      </c>
      <c r="CH199" s="237" t="s">
        <v>2433</v>
      </c>
      <c r="CI199" s="237" t="s">
        <v>9179</v>
      </c>
      <c r="CJ199" s="237" t="s">
        <v>2467</v>
      </c>
      <c r="CK199" s="237" t="s">
        <v>2433</v>
      </c>
      <c r="CL199" s="237" t="s">
        <v>2462</v>
      </c>
      <c r="CM199" s="237" t="s">
        <v>2433</v>
      </c>
      <c r="CN199" s="237" t="s">
        <v>2433</v>
      </c>
      <c r="CO199" s="237" t="s">
        <v>2433</v>
      </c>
      <c r="CP199" s="237" t="s">
        <v>2433</v>
      </c>
      <c r="CQ199" s="237" t="s">
        <v>2433</v>
      </c>
      <c r="CR199" s="237" t="s">
        <v>2462</v>
      </c>
      <c r="CS199" s="237" t="s">
        <v>2462</v>
      </c>
      <c r="CT199" s="237" t="s">
        <v>2433</v>
      </c>
      <c r="CU199" s="237" t="s">
        <v>2433</v>
      </c>
      <c r="CV199" s="237" t="s">
        <v>2433</v>
      </c>
      <c r="CW199" s="237" t="s">
        <v>2433</v>
      </c>
      <c r="CX199" s="237" t="s">
        <v>2462</v>
      </c>
      <c r="CY199" s="237" t="s">
        <v>2433</v>
      </c>
      <c r="CZ199" s="237" t="s">
        <v>9181</v>
      </c>
      <c r="DA199" s="237" t="s">
        <v>2511</v>
      </c>
      <c r="DB199" s="238">
        <v>43167.506562499999</v>
      </c>
      <c r="DC199" s="237" t="s">
        <v>2511</v>
      </c>
      <c r="DD199" s="238">
        <v>43168.630856481483</v>
      </c>
    </row>
    <row r="200" spans="1:108" ht="45" hidden="1" x14ac:dyDescent="0.25">
      <c r="A200" s="236">
        <v>207</v>
      </c>
      <c r="B200" s="237" t="s">
        <v>5989</v>
      </c>
      <c r="C200" s="236">
        <v>62</v>
      </c>
      <c r="D200" s="236" t="b">
        <v>1</v>
      </c>
      <c r="E200" s="237" t="s">
        <v>2433</v>
      </c>
      <c r="F200" s="237" t="s">
        <v>5763</v>
      </c>
      <c r="G200" s="237" t="s">
        <v>2476</v>
      </c>
      <c r="H200" s="237" t="s">
        <v>5764</v>
      </c>
      <c r="I200" s="237" t="s">
        <v>9182</v>
      </c>
      <c r="J200" s="237" t="s">
        <v>5763</v>
      </c>
      <c r="K200" s="237" t="s">
        <v>2476</v>
      </c>
      <c r="L200" s="237" t="s">
        <v>5764</v>
      </c>
      <c r="M200" s="237" t="s">
        <v>5767</v>
      </c>
      <c r="N200" s="237" t="s">
        <v>5768</v>
      </c>
      <c r="O200" s="237" t="s">
        <v>9183</v>
      </c>
      <c r="P200" s="237" t="s">
        <v>2433</v>
      </c>
      <c r="Q200" s="237" t="s">
        <v>9184</v>
      </c>
      <c r="R200" s="237" t="s">
        <v>2433</v>
      </c>
      <c r="S200" s="237" t="s">
        <v>9185</v>
      </c>
      <c r="T200" s="237" t="s">
        <v>2433</v>
      </c>
      <c r="U200" s="237" t="s">
        <v>2462</v>
      </c>
      <c r="V200" s="237" t="s">
        <v>2433</v>
      </c>
      <c r="W200" s="237" t="s">
        <v>9186</v>
      </c>
      <c r="X200" s="237" t="s">
        <v>2433</v>
      </c>
      <c r="Y200" s="237" t="s">
        <v>9187</v>
      </c>
      <c r="Z200" s="237" t="s">
        <v>2433</v>
      </c>
      <c r="AA200" s="237" t="s">
        <v>9188</v>
      </c>
      <c r="AB200" s="237" t="s">
        <v>2433</v>
      </c>
      <c r="AC200" s="237" t="s">
        <v>9189</v>
      </c>
      <c r="AD200" s="237" t="s">
        <v>2433</v>
      </c>
      <c r="AE200" s="237" t="s">
        <v>9190</v>
      </c>
      <c r="AF200" s="237" t="s">
        <v>2433</v>
      </c>
      <c r="AG200" s="237" t="s">
        <v>9191</v>
      </c>
      <c r="AH200" s="237" t="s">
        <v>2433</v>
      </c>
      <c r="AI200" s="237" t="s">
        <v>9192</v>
      </c>
      <c r="AJ200" s="237" t="s">
        <v>2433</v>
      </c>
      <c r="AK200" s="237" t="s">
        <v>9193</v>
      </c>
      <c r="AL200" s="237" t="s">
        <v>2433</v>
      </c>
      <c r="AM200" s="237" t="s">
        <v>9194</v>
      </c>
      <c r="AN200" s="237" t="s">
        <v>2433</v>
      </c>
      <c r="AO200" s="237" t="s">
        <v>9195</v>
      </c>
      <c r="AP200" s="237" t="s">
        <v>2433</v>
      </c>
      <c r="AQ200" s="237" t="s">
        <v>2462</v>
      </c>
      <c r="AR200" s="237" t="s">
        <v>2433</v>
      </c>
      <c r="AS200" s="237" t="s">
        <v>9195</v>
      </c>
      <c r="AT200" s="237" t="s">
        <v>2433</v>
      </c>
      <c r="AU200" s="237" t="s">
        <v>9196</v>
      </c>
      <c r="AV200" s="237" t="s">
        <v>2433</v>
      </c>
      <c r="AW200" s="237" t="s">
        <v>9197</v>
      </c>
      <c r="AX200" s="237" t="s">
        <v>2433</v>
      </c>
      <c r="AY200" s="237" t="s">
        <v>5785</v>
      </c>
      <c r="AZ200" s="237" t="s">
        <v>9198</v>
      </c>
      <c r="BA200" s="237" t="s">
        <v>9199</v>
      </c>
      <c r="BB200" s="237" t="s">
        <v>2462</v>
      </c>
      <c r="BC200" s="237" t="s">
        <v>2462</v>
      </c>
      <c r="BD200" s="237" t="s">
        <v>2433</v>
      </c>
      <c r="BE200" s="237" t="s">
        <v>9200</v>
      </c>
      <c r="BF200" s="237" t="s">
        <v>2433</v>
      </c>
      <c r="BG200" s="237" t="s">
        <v>2462</v>
      </c>
      <c r="BH200" s="237" t="s">
        <v>2462</v>
      </c>
      <c r="BI200" s="237" t="s">
        <v>2462</v>
      </c>
      <c r="BJ200" s="237" t="s">
        <v>2433</v>
      </c>
      <c r="BK200" s="237" t="s">
        <v>2462</v>
      </c>
      <c r="BL200" s="237" t="s">
        <v>2462</v>
      </c>
      <c r="BM200" s="237" t="s">
        <v>2462</v>
      </c>
      <c r="BN200" s="237" t="s">
        <v>2462</v>
      </c>
      <c r="BO200" s="237" t="s">
        <v>2462</v>
      </c>
      <c r="BP200" s="237" t="s">
        <v>9201</v>
      </c>
      <c r="BQ200" s="237" t="s">
        <v>9202</v>
      </c>
      <c r="BR200" s="237" t="s">
        <v>9203</v>
      </c>
      <c r="BS200" s="237" t="s">
        <v>9204</v>
      </c>
      <c r="BT200" s="237" t="s">
        <v>2433</v>
      </c>
      <c r="BU200" s="237" t="s">
        <v>2433</v>
      </c>
      <c r="BV200" s="237" t="s">
        <v>2433</v>
      </c>
      <c r="BW200" s="237" t="s">
        <v>3456</v>
      </c>
      <c r="BX200" s="237" t="s">
        <v>2462</v>
      </c>
      <c r="BY200" s="237" t="s">
        <v>2433</v>
      </c>
      <c r="BZ200" s="237" t="s">
        <v>2462</v>
      </c>
      <c r="CA200" s="237" t="s">
        <v>2433</v>
      </c>
      <c r="CB200" s="237" t="s">
        <v>2462</v>
      </c>
      <c r="CC200" s="237" t="s">
        <v>2705</v>
      </c>
      <c r="CD200" s="237" t="s">
        <v>9205</v>
      </c>
      <c r="CE200" s="237" t="s">
        <v>9206</v>
      </c>
      <c r="CF200" s="237" t="s">
        <v>2433</v>
      </c>
      <c r="CG200" s="237" t="s">
        <v>9207</v>
      </c>
      <c r="CH200" s="237" t="s">
        <v>9208</v>
      </c>
      <c r="CI200" s="237" t="s">
        <v>9205</v>
      </c>
      <c r="CJ200" s="237" t="s">
        <v>2433</v>
      </c>
      <c r="CK200" s="237" t="s">
        <v>2433</v>
      </c>
      <c r="CL200" s="237" t="s">
        <v>2462</v>
      </c>
      <c r="CM200" s="237" t="s">
        <v>2433</v>
      </c>
      <c r="CN200" s="237" t="s">
        <v>2433</v>
      </c>
      <c r="CO200" s="237" t="s">
        <v>2433</v>
      </c>
      <c r="CP200" s="237" t="s">
        <v>2433</v>
      </c>
      <c r="CQ200" s="237" t="s">
        <v>2433</v>
      </c>
      <c r="CR200" s="237" t="s">
        <v>2462</v>
      </c>
      <c r="CS200" s="237" t="s">
        <v>2462</v>
      </c>
      <c r="CT200" s="237" t="s">
        <v>2433</v>
      </c>
      <c r="CU200" s="237" t="s">
        <v>2433</v>
      </c>
      <c r="CV200" s="237" t="s">
        <v>2433</v>
      </c>
      <c r="CW200" s="237" t="s">
        <v>2433</v>
      </c>
      <c r="CX200" s="237" t="s">
        <v>2462</v>
      </c>
      <c r="CY200" s="237" t="s">
        <v>2433</v>
      </c>
      <c r="CZ200" s="237" t="s">
        <v>9209</v>
      </c>
      <c r="DA200" s="237" t="s">
        <v>2511</v>
      </c>
      <c r="DB200" s="238">
        <v>43179.416562500002</v>
      </c>
      <c r="DC200" s="237" t="s">
        <v>2511</v>
      </c>
      <c r="DD200" s="238">
        <v>43179.486863425926</v>
      </c>
    </row>
    <row r="201" spans="1:108" ht="45" hidden="1" x14ac:dyDescent="0.25">
      <c r="A201" s="236">
        <v>208</v>
      </c>
      <c r="B201" s="237" t="s">
        <v>5989</v>
      </c>
      <c r="C201" s="236">
        <v>94</v>
      </c>
      <c r="D201" s="236" t="b">
        <v>1</v>
      </c>
      <c r="E201" s="237" t="s">
        <v>2850</v>
      </c>
      <c r="F201" s="237" t="s">
        <v>9210</v>
      </c>
      <c r="G201" s="237" t="s">
        <v>4930</v>
      </c>
      <c r="H201" s="237" t="s">
        <v>9211</v>
      </c>
      <c r="I201" s="237" t="s">
        <v>9212</v>
      </c>
      <c r="J201" s="237" t="s">
        <v>9213</v>
      </c>
      <c r="K201" s="237" t="s">
        <v>9214</v>
      </c>
      <c r="L201" s="237" t="s">
        <v>9211</v>
      </c>
      <c r="M201" s="237" t="s">
        <v>2433</v>
      </c>
      <c r="N201" s="237" t="s">
        <v>9215</v>
      </c>
      <c r="O201" s="237" t="s">
        <v>9216</v>
      </c>
      <c r="P201" s="237" t="s">
        <v>2433</v>
      </c>
      <c r="Q201" s="237" t="s">
        <v>9217</v>
      </c>
      <c r="R201" s="237" t="s">
        <v>2433</v>
      </c>
      <c r="S201" s="237" t="s">
        <v>2462</v>
      </c>
      <c r="T201" s="237" t="s">
        <v>2433</v>
      </c>
      <c r="U201" s="237" t="s">
        <v>2462</v>
      </c>
      <c r="V201" s="237" t="s">
        <v>2433</v>
      </c>
      <c r="W201" s="237" t="s">
        <v>9218</v>
      </c>
      <c r="X201" s="237" t="s">
        <v>2433</v>
      </c>
      <c r="Y201" s="237" t="s">
        <v>9219</v>
      </c>
      <c r="Z201" s="237" t="s">
        <v>2433</v>
      </c>
      <c r="AA201" s="237" t="s">
        <v>9220</v>
      </c>
      <c r="AB201" s="237" t="s">
        <v>2433</v>
      </c>
      <c r="AC201" s="237" t="s">
        <v>9221</v>
      </c>
      <c r="AD201" s="237" t="s">
        <v>2433</v>
      </c>
      <c r="AE201" s="237" t="s">
        <v>9222</v>
      </c>
      <c r="AF201" s="237" t="s">
        <v>2433</v>
      </c>
      <c r="AG201" s="237" t="s">
        <v>9223</v>
      </c>
      <c r="AH201" s="237" t="s">
        <v>2433</v>
      </c>
      <c r="AI201" s="237" t="s">
        <v>9224</v>
      </c>
      <c r="AJ201" s="237" t="s">
        <v>2433</v>
      </c>
      <c r="AK201" s="237" t="s">
        <v>9225</v>
      </c>
      <c r="AL201" s="237" t="s">
        <v>2433</v>
      </c>
      <c r="AM201" s="237" t="s">
        <v>2462</v>
      </c>
      <c r="AN201" s="237" t="s">
        <v>2433</v>
      </c>
      <c r="AO201" s="237" t="s">
        <v>9226</v>
      </c>
      <c r="AP201" s="237" t="s">
        <v>2433</v>
      </c>
      <c r="AQ201" s="237" t="s">
        <v>2462</v>
      </c>
      <c r="AR201" s="237" t="s">
        <v>2433</v>
      </c>
      <c r="AS201" s="237" t="s">
        <v>9226</v>
      </c>
      <c r="AT201" s="237" t="s">
        <v>2433</v>
      </c>
      <c r="AU201" s="237" t="s">
        <v>9227</v>
      </c>
      <c r="AV201" s="237" t="s">
        <v>2433</v>
      </c>
      <c r="AW201" s="237" t="s">
        <v>9228</v>
      </c>
      <c r="AX201" s="237" t="s">
        <v>2433</v>
      </c>
      <c r="AY201" s="237" t="s">
        <v>4946</v>
      </c>
      <c r="AZ201" s="237" t="s">
        <v>9229</v>
      </c>
      <c r="BA201" s="237" t="s">
        <v>9230</v>
      </c>
      <c r="BB201" s="237" t="s">
        <v>2462</v>
      </c>
      <c r="BC201" s="237" t="s">
        <v>2462</v>
      </c>
      <c r="BD201" s="237" t="s">
        <v>2433</v>
      </c>
      <c r="BE201" s="237" t="s">
        <v>9231</v>
      </c>
      <c r="BF201" s="237" t="s">
        <v>2433</v>
      </c>
      <c r="BG201" s="237" t="s">
        <v>2462</v>
      </c>
      <c r="BH201" s="237" t="s">
        <v>2462</v>
      </c>
      <c r="BI201" s="237" t="s">
        <v>2462</v>
      </c>
      <c r="BJ201" s="237" t="s">
        <v>2433</v>
      </c>
      <c r="BK201" s="237" t="s">
        <v>2462</v>
      </c>
      <c r="BL201" s="237" t="s">
        <v>2462</v>
      </c>
      <c r="BM201" s="237" t="s">
        <v>2462</v>
      </c>
      <c r="BN201" s="237" t="s">
        <v>2462</v>
      </c>
      <c r="BO201" s="237" t="s">
        <v>2462</v>
      </c>
      <c r="BP201" s="237" t="s">
        <v>9232</v>
      </c>
      <c r="BQ201" s="237" t="s">
        <v>9233</v>
      </c>
      <c r="BR201" s="237" t="s">
        <v>9234</v>
      </c>
      <c r="BS201" s="237" t="s">
        <v>2433</v>
      </c>
      <c r="BT201" s="237" t="s">
        <v>2433</v>
      </c>
      <c r="BU201" s="237" t="s">
        <v>2433</v>
      </c>
      <c r="BV201" s="237" t="s">
        <v>2433</v>
      </c>
      <c r="BW201" s="237" t="s">
        <v>9234</v>
      </c>
      <c r="BX201" s="237" t="s">
        <v>2507</v>
      </c>
      <c r="BY201" s="237" t="s">
        <v>9235</v>
      </c>
      <c r="BZ201" s="237" t="s">
        <v>2462</v>
      </c>
      <c r="CA201" s="237" t="s">
        <v>2433</v>
      </c>
      <c r="CB201" s="237" t="s">
        <v>9235</v>
      </c>
      <c r="CC201" s="237" t="s">
        <v>2462</v>
      </c>
      <c r="CD201" s="237" t="s">
        <v>2433</v>
      </c>
      <c r="CE201" s="237" t="s">
        <v>2433</v>
      </c>
      <c r="CF201" s="237" t="s">
        <v>2433</v>
      </c>
      <c r="CG201" s="237" t="s">
        <v>2433</v>
      </c>
      <c r="CH201" s="237" t="s">
        <v>2433</v>
      </c>
      <c r="CI201" s="237" t="s">
        <v>2462</v>
      </c>
      <c r="CJ201" s="237" t="s">
        <v>2433</v>
      </c>
      <c r="CK201" s="237" t="s">
        <v>2433</v>
      </c>
      <c r="CL201" s="237" t="s">
        <v>2462</v>
      </c>
      <c r="CM201" s="237" t="s">
        <v>2433</v>
      </c>
      <c r="CN201" s="237" t="s">
        <v>2433</v>
      </c>
      <c r="CO201" s="237" t="s">
        <v>2433</v>
      </c>
      <c r="CP201" s="237" t="s">
        <v>2433</v>
      </c>
      <c r="CQ201" s="237" t="s">
        <v>2433</v>
      </c>
      <c r="CR201" s="237" t="s">
        <v>2462</v>
      </c>
      <c r="CS201" s="237" t="s">
        <v>2462</v>
      </c>
      <c r="CT201" s="237" t="s">
        <v>2433</v>
      </c>
      <c r="CU201" s="237" t="s">
        <v>2433</v>
      </c>
      <c r="CV201" s="237" t="s">
        <v>2433</v>
      </c>
      <c r="CW201" s="237" t="s">
        <v>2433</v>
      </c>
      <c r="CX201" s="237" t="s">
        <v>2462</v>
      </c>
      <c r="CY201" s="237" t="s">
        <v>2433</v>
      </c>
      <c r="CZ201" s="237" t="s">
        <v>9236</v>
      </c>
      <c r="DA201" s="237" t="s">
        <v>2511</v>
      </c>
      <c r="DB201" s="238">
        <v>43180.466793981483</v>
      </c>
      <c r="DC201" s="237" t="s">
        <v>2511</v>
      </c>
      <c r="DD201" s="238">
        <v>43180.466793981483</v>
      </c>
    </row>
  </sheetData>
  <autoFilter ref="A1:DD201">
    <filterColumn colId="2">
      <filters>
        <filter val="59"/>
      </filters>
    </filterColumn>
  </autoFilter>
  <sortState ref="A2:DD201">
    <sortCondition ref="B2:B20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21"/>
  <sheetViews>
    <sheetView workbookViewId="0">
      <selection activeCell="H16" sqref="H16"/>
    </sheetView>
  </sheetViews>
  <sheetFormatPr defaultRowHeight="15" x14ac:dyDescent="0.25"/>
  <cols>
    <col min="1" max="1" width="35.28515625" customWidth="1"/>
    <col min="10" max="10" width="36.5703125" customWidth="1"/>
    <col min="11" max="11" width="13.5703125" customWidth="1"/>
    <col min="23" max="23" width="39.28515625" customWidth="1"/>
    <col min="29" max="29" width="30.42578125" customWidth="1"/>
    <col min="51" max="51" width="23.85546875" customWidth="1"/>
  </cols>
  <sheetData>
    <row r="1" spans="1:100" x14ac:dyDescent="0.25">
      <c r="A1" s="247" t="s">
        <v>473</v>
      </c>
      <c r="B1" s="247" t="s">
        <v>474</v>
      </c>
      <c r="C1" s="247" t="s">
        <v>475</v>
      </c>
      <c r="D1" s="247" t="s">
        <v>476</v>
      </c>
      <c r="E1" s="247" t="s">
        <v>477</v>
      </c>
      <c r="F1" s="247" t="s">
        <v>478</v>
      </c>
      <c r="G1" s="247" t="s">
        <v>479</v>
      </c>
      <c r="H1" s="247" t="s">
        <v>480</v>
      </c>
      <c r="I1" s="247" t="s">
        <v>481</v>
      </c>
      <c r="J1" s="247" t="s">
        <v>482</v>
      </c>
      <c r="K1" s="247" t="s">
        <v>483</v>
      </c>
      <c r="L1" s="247" t="s">
        <v>484</v>
      </c>
      <c r="M1" s="247" t="s">
        <v>485</v>
      </c>
      <c r="N1" s="247" t="s">
        <v>486</v>
      </c>
      <c r="O1" s="247" t="s">
        <v>487</v>
      </c>
      <c r="P1" s="247" t="s">
        <v>488</v>
      </c>
      <c r="Q1" s="247" t="s">
        <v>489</v>
      </c>
      <c r="R1" s="247" t="s">
        <v>490</v>
      </c>
      <c r="S1" s="247" t="s">
        <v>491</v>
      </c>
      <c r="T1" s="247" t="s">
        <v>492</v>
      </c>
      <c r="U1" s="247" t="s">
        <v>493</v>
      </c>
      <c r="V1" s="247" t="s">
        <v>494</v>
      </c>
      <c r="W1" s="247" t="s">
        <v>495</v>
      </c>
      <c r="X1" s="247" t="s">
        <v>496</v>
      </c>
      <c r="Y1" s="247" t="s">
        <v>497</v>
      </c>
      <c r="Z1" s="247" t="s">
        <v>498</v>
      </c>
      <c r="AA1" s="247" t="s">
        <v>499</v>
      </c>
      <c r="AB1" s="247" t="s">
        <v>500</v>
      </c>
      <c r="AC1" s="247" t="s">
        <v>501</v>
      </c>
      <c r="AD1" s="247" t="s">
        <v>502</v>
      </c>
      <c r="AE1" s="247" t="s">
        <v>503</v>
      </c>
      <c r="AF1" s="247" t="s">
        <v>504</v>
      </c>
      <c r="AG1" s="247" t="s">
        <v>505</v>
      </c>
      <c r="AH1" s="247" t="s">
        <v>506</v>
      </c>
      <c r="AI1" s="247" t="s">
        <v>507</v>
      </c>
      <c r="AJ1" s="247" t="s">
        <v>508</v>
      </c>
      <c r="AK1" s="247" t="s">
        <v>509</v>
      </c>
      <c r="AL1" s="247" t="s">
        <v>510</v>
      </c>
      <c r="AM1" s="247" t="s">
        <v>511</v>
      </c>
      <c r="AN1" s="247" t="s">
        <v>512</v>
      </c>
      <c r="AO1" s="247" t="s">
        <v>513</v>
      </c>
      <c r="AP1" s="247" t="s">
        <v>514</v>
      </c>
      <c r="AQ1" s="247" t="s">
        <v>515</v>
      </c>
      <c r="AR1" s="247" t="s">
        <v>516</v>
      </c>
      <c r="AS1" s="247" t="s">
        <v>517</v>
      </c>
      <c r="AT1" s="247" t="s">
        <v>518</v>
      </c>
      <c r="AU1" s="247" t="s">
        <v>519</v>
      </c>
      <c r="AV1" s="247" t="s">
        <v>520</v>
      </c>
      <c r="AW1" s="247" t="s">
        <v>521</v>
      </c>
      <c r="AX1" s="247" t="s">
        <v>522</v>
      </c>
      <c r="AY1" s="247" t="s">
        <v>523</v>
      </c>
      <c r="AZ1" s="247" t="s">
        <v>524</v>
      </c>
      <c r="BA1" s="247" t="s">
        <v>525</v>
      </c>
      <c r="BB1" s="247" t="s">
        <v>526</v>
      </c>
      <c r="BC1" s="247" t="s">
        <v>527</v>
      </c>
      <c r="BD1" s="247" t="s">
        <v>528</v>
      </c>
      <c r="BE1" s="247" t="s">
        <v>529</v>
      </c>
      <c r="BF1" s="247" t="s">
        <v>530</v>
      </c>
      <c r="BG1" s="247" t="s">
        <v>531</v>
      </c>
      <c r="BH1" s="247" t="s">
        <v>532</v>
      </c>
      <c r="BI1" s="247" t="s">
        <v>533</v>
      </c>
      <c r="BJ1" s="247" t="s">
        <v>534</v>
      </c>
      <c r="BK1" s="247" t="s">
        <v>535</v>
      </c>
      <c r="BL1" s="247" t="s">
        <v>536</v>
      </c>
      <c r="BM1" s="247" t="s">
        <v>537</v>
      </c>
      <c r="BN1" s="247" t="s">
        <v>538</v>
      </c>
      <c r="BO1" s="247" t="s">
        <v>539</v>
      </c>
      <c r="BP1" s="247" t="s">
        <v>540</v>
      </c>
      <c r="BQ1" s="247" t="s">
        <v>541</v>
      </c>
      <c r="BR1" s="247" t="s">
        <v>542</v>
      </c>
      <c r="BS1" s="247" t="s">
        <v>543</v>
      </c>
      <c r="BT1" s="247" t="s">
        <v>544</v>
      </c>
      <c r="BU1" s="247" t="s">
        <v>545</v>
      </c>
      <c r="BV1" s="247" t="s">
        <v>546</v>
      </c>
      <c r="BW1" s="247" t="s">
        <v>547</v>
      </c>
      <c r="BX1" s="247" t="s">
        <v>548</v>
      </c>
      <c r="BY1" s="247" t="s">
        <v>549</v>
      </c>
      <c r="BZ1" s="247" t="s">
        <v>550</v>
      </c>
      <c r="CA1" s="247" t="s">
        <v>551</v>
      </c>
      <c r="CB1" s="247" t="s">
        <v>552</v>
      </c>
      <c r="CC1" s="247" t="s">
        <v>553</v>
      </c>
      <c r="CD1" s="247" t="s">
        <v>554</v>
      </c>
      <c r="CE1" s="247" t="s">
        <v>555</v>
      </c>
      <c r="CF1" s="247" t="s">
        <v>556</v>
      </c>
      <c r="CG1" s="247" t="s">
        <v>557</v>
      </c>
      <c r="CH1" s="247" t="s">
        <v>558</v>
      </c>
      <c r="CI1" s="247" t="s">
        <v>559</v>
      </c>
      <c r="CJ1" s="247" t="s">
        <v>560</v>
      </c>
      <c r="CK1" s="247" t="s">
        <v>561</v>
      </c>
      <c r="CL1" s="247" t="s">
        <v>562</v>
      </c>
      <c r="CM1" s="247" t="s">
        <v>563</v>
      </c>
      <c r="CN1" s="247" t="s">
        <v>564</v>
      </c>
      <c r="CO1" s="247" t="s">
        <v>565</v>
      </c>
      <c r="CP1" s="247" t="s">
        <v>566</v>
      </c>
      <c r="CQ1" s="247" t="s">
        <v>567</v>
      </c>
      <c r="CR1" s="247" t="s">
        <v>568</v>
      </c>
      <c r="CS1" s="247" t="s">
        <v>569</v>
      </c>
      <c r="CT1" s="247" t="s">
        <v>570</v>
      </c>
      <c r="CU1" s="247" t="s">
        <v>571</v>
      </c>
      <c r="CV1" s="247" t="s">
        <v>572</v>
      </c>
    </row>
    <row r="2" spans="1:100" x14ac:dyDescent="0.25">
      <c r="A2" s="247">
        <f>COUNTIF(A3:A40,"*")</f>
        <v>9</v>
      </c>
      <c r="B2" s="266">
        <f t="shared" ref="B2:BM2" si="0">COUNTIF(B3:B40,"*")</f>
        <v>1</v>
      </c>
      <c r="C2" s="266">
        <f t="shared" si="0"/>
        <v>1</v>
      </c>
      <c r="D2" s="266">
        <f t="shared" si="0"/>
        <v>7</v>
      </c>
      <c r="E2" s="266">
        <f t="shared" si="0"/>
        <v>3</v>
      </c>
      <c r="F2" s="266">
        <f t="shared" si="0"/>
        <v>7</v>
      </c>
      <c r="G2" s="266">
        <f t="shared" si="0"/>
        <v>7</v>
      </c>
      <c r="H2" s="266">
        <f t="shared" si="0"/>
        <v>8</v>
      </c>
      <c r="I2" s="266">
        <f t="shared" si="0"/>
        <v>7</v>
      </c>
      <c r="J2" s="266">
        <f t="shared" si="0"/>
        <v>19</v>
      </c>
      <c r="K2" s="266">
        <f t="shared" si="0"/>
        <v>6</v>
      </c>
      <c r="L2" s="266">
        <f t="shared" si="0"/>
        <v>10</v>
      </c>
      <c r="M2" s="266">
        <f t="shared" si="0"/>
        <v>6</v>
      </c>
      <c r="N2" s="266">
        <f t="shared" si="0"/>
        <v>9</v>
      </c>
      <c r="O2" s="266">
        <f t="shared" si="0"/>
        <v>1</v>
      </c>
      <c r="P2" s="266">
        <f t="shared" si="0"/>
        <v>11</v>
      </c>
      <c r="Q2" s="266">
        <f t="shared" si="0"/>
        <v>2</v>
      </c>
      <c r="R2" s="266">
        <f t="shared" si="0"/>
        <v>8</v>
      </c>
      <c r="S2" s="266">
        <f t="shared" si="0"/>
        <v>4</v>
      </c>
      <c r="T2" s="266">
        <f t="shared" si="0"/>
        <v>2</v>
      </c>
      <c r="U2" s="266">
        <f t="shared" si="0"/>
        <v>1</v>
      </c>
      <c r="V2" s="266">
        <f t="shared" si="0"/>
        <v>1</v>
      </c>
      <c r="W2" s="266">
        <f t="shared" si="0"/>
        <v>14</v>
      </c>
      <c r="X2" s="266">
        <f t="shared" si="0"/>
        <v>10</v>
      </c>
      <c r="Y2" s="266">
        <f t="shared" si="0"/>
        <v>8</v>
      </c>
      <c r="Z2" s="266">
        <f t="shared" si="0"/>
        <v>9</v>
      </c>
      <c r="AA2" s="266">
        <f t="shared" si="0"/>
        <v>0</v>
      </c>
      <c r="AB2" s="266">
        <f t="shared" si="0"/>
        <v>6</v>
      </c>
      <c r="AC2" s="266">
        <f t="shared" si="0"/>
        <v>6</v>
      </c>
      <c r="AD2" s="266">
        <f t="shared" si="0"/>
        <v>3</v>
      </c>
      <c r="AE2" s="266">
        <f t="shared" si="0"/>
        <v>11</v>
      </c>
      <c r="AF2" s="266">
        <f t="shared" si="0"/>
        <v>4</v>
      </c>
      <c r="AG2" s="266">
        <f t="shared" si="0"/>
        <v>10</v>
      </c>
      <c r="AH2" s="266">
        <f t="shared" si="0"/>
        <v>10</v>
      </c>
      <c r="AI2" s="266">
        <f t="shared" si="0"/>
        <v>5</v>
      </c>
      <c r="AJ2" s="266">
        <f t="shared" si="0"/>
        <v>13</v>
      </c>
      <c r="AK2" s="266">
        <f t="shared" si="0"/>
        <v>1</v>
      </c>
      <c r="AL2" s="266">
        <f t="shared" si="0"/>
        <v>3</v>
      </c>
      <c r="AM2" s="266">
        <f t="shared" si="0"/>
        <v>5</v>
      </c>
      <c r="AN2" s="266">
        <f t="shared" si="0"/>
        <v>3</v>
      </c>
      <c r="AO2" s="266">
        <f t="shared" si="0"/>
        <v>12</v>
      </c>
      <c r="AP2" s="266">
        <f t="shared" si="0"/>
        <v>7</v>
      </c>
      <c r="AQ2" s="266">
        <f t="shared" si="0"/>
        <v>7</v>
      </c>
      <c r="AR2" s="266">
        <f t="shared" si="0"/>
        <v>4</v>
      </c>
      <c r="AS2" s="266">
        <f t="shared" si="0"/>
        <v>6</v>
      </c>
      <c r="AT2" s="266">
        <f t="shared" si="0"/>
        <v>6</v>
      </c>
      <c r="AU2" s="266">
        <f t="shared" si="0"/>
        <v>1</v>
      </c>
      <c r="AV2" s="266">
        <f t="shared" si="0"/>
        <v>0</v>
      </c>
      <c r="AW2" s="266">
        <f t="shared" si="0"/>
        <v>6</v>
      </c>
      <c r="AX2" s="266">
        <f t="shared" si="0"/>
        <v>5</v>
      </c>
      <c r="AY2" s="266">
        <f t="shared" si="0"/>
        <v>11</v>
      </c>
      <c r="AZ2" s="266">
        <f t="shared" si="0"/>
        <v>3</v>
      </c>
      <c r="BA2" s="266">
        <f t="shared" si="0"/>
        <v>2</v>
      </c>
      <c r="BB2" s="266">
        <f t="shared" si="0"/>
        <v>4</v>
      </c>
      <c r="BC2" s="266">
        <f t="shared" si="0"/>
        <v>2</v>
      </c>
      <c r="BD2" s="266">
        <f t="shared" si="0"/>
        <v>2</v>
      </c>
      <c r="BE2" s="266">
        <f t="shared" si="0"/>
        <v>3</v>
      </c>
      <c r="BF2" s="266">
        <f t="shared" si="0"/>
        <v>9</v>
      </c>
      <c r="BG2" s="266">
        <f t="shared" si="0"/>
        <v>2</v>
      </c>
      <c r="BH2" s="266">
        <f t="shared" si="0"/>
        <v>8</v>
      </c>
      <c r="BI2" s="266">
        <f t="shared" si="0"/>
        <v>2</v>
      </c>
      <c r="BJ2" s="266">
        <f t="shared" si="0"/>
        <v>5</v>
      </c>
      <c r="BK2" s="266">
        <f t="shared" si="0"/>
        <v>11</v>
      </c>
      <c r="BL2" s="266">
        <f t="shared" si="0"/>
        <v>9</v>
      </c>
      <c r="BM2" s="266">
        <f t="shared" si="0"/>
        <v>4</v>
      </c>
      <c r="BN2" s="266">
        <f t="shared" ref="BN2:CV2" si="1">COUNTIF(BN3:BN40,"*")</f>
        <v>9</v>
      </c>
      <c r="BO2" s="266">
        <f t="shared" si="1"/>
        <v>6</v>
      </c>
      <c r="BP2" s="266">
        <f t="shared" si="1"/>
        <v>5</v>
      </c>
      <c r="BQ2" s="266">
        <f t="shared" si="1"/>
        <v>8</v>
      </c>
      <c r="BR2" s="266">
        <f t="shared" si="1"/>
        <v>1</v>
      </c>
      <c r="BS2" s="266">
        <f t="shared" si="1"/>
        <v>7</v>
      </c>
      <c r="BT2" s="266">
        <f t="shared" si="1"/>
        <v>2</v>
      </c>
      <c r="BU2" s="266">
        <f t="shared" si="1"/>
        <v>1</v>
      </c>
      <c r="BV2" s="266">
        <f t="shared" si="1"/>
        <v>10</v>
      </c>
      <c r="BW2" s="266">
        <f t="shared" si="1"/>
        <v>3</v>
      </c>
      <c r="BX2" s="266">
        <f t="shared" si="1"/>
        <v>11</v>
      </c>
      <c r="BY2" s="266">
        <f t="shared" si="1"/>
        <v>5</v>
      </c>
      <c r="BZ2" s="266">
        <f t="shared" si="1"/>
        <v>13</v>
      </c>
      <c r="CA2" s="266">
        <f t="shared" si="1"/>
        <v>5</v>
      </c>
      <c r="CB2" s="266">
        <f t="shared" si="1"/>
        <v>10</v>
      </c>
      <c r="CC2" s="266">
        <f t="shared" si="1"/>
        <v>8</v>
      </c>
      <c r="CD2" s="266">
        <f t="shared" si="1"/>
        <v>8</v>
      </c>
      <c r="CE2" s="266">
        <f t="shared" si="1"/>
        <v>5</v>
      </c>
      <c r="CF2" s="266">
        <f t="shared" si="1"/>
        <v>10</v>
      </c>
      <c r="CG2" s="266">
        <f t="shared" si="1"/>
        <v>3</v>
      </c>
      <c r="CH2" s="266">
        <f t="shared" si="1"/>
        <v>4</v>
      </c>
      <c r="CI2" s="266">
        <f t="shared" si="1"/>
        <v>1</v>
      </c>
      <c r="CJ2" s="266">
        <f t="shared" si="1"/>
        <v>2</v>
      </c>
      <c r="CK2" s="266">
        <f t="shared" si="1"/>
        <v>1</v>
      </c>
      <c r="CL2" s="266">
        <f t="shared" si="1"/>
        <v>15</v>
      </c>
      <c r="CM2" s="266">
        <f t="shared" si="1"/>
        <v>3</v>
      </c>
      <c r="CN2" s="266">
        <f t="shared" si="1"/>
        <v>15</v>
      </c>
      <c r="CO2" s="266">
        <f t="shared" si="1"/>
        <v>3</v>
      </c>
      <c r="CP2" s="266">
        <f t="shared" si="1"/>
        <v>3</v>
      </c>
      <c r="CQ2" s="266">
        <f t="shared" si="1"/>
        <v>4</v>
      </c>
      <c r="CR2" s="266">
        <f t="shared" si="1"/>
        <v>7</v>
      </c>
      <c r="CS2" s="266">
        <f t="shared" si="1"/>
        <v>4</v>
      </c>
      <c r="CT2" s="266">
        <f t="shared" si="1"/>
        <v>9</v>
      </c>
      <c r="CU2" s="266">
        <f t="shared" si="1"/>
        <v>4</v>
      </c>
      <c r="CV2" s="266">
        <f t="shared" si="1"/>
        <v>1</v>
      </c>
    </row>
    <row r="3" spans="1:100" x14ac:dyDescent="0.25">
      <c r="A3" s="247" t="s">
        <v>573</v>
      </c>
      <c r="B3" s="247" t="s">
        <v>574</v>
      </c>
      <c r="C3" s="247" t="s">
        <v>575</v>
      </c>
      <c r="D3" s="247" t="s">
        <v>576</v>
      </c>
      <c r="E3" s="247" t="s">
        <v>577</v>
      </c>
      <c r="F3" s="247" t="s">
        <v>578</v>
      </c>
      <c r="G3" s="247" t="s">
        <v>579</v>
      </c>
      <c r="H3" s="247" t="s">
        <v>580</v>
      </c>
      <c r="I3" s="247" t="s">
        <v>581</v>
      </c>
      <c r="J3" s="247" t="s">
        <v>582</v>
      </c>
      <c r="K3" s="247" t="s">
        <v>583</v>
      </c>
      <c r="L3" s="247" t="s">
        <v>584</v>
      </c>
      <c r="M3" s="247" t="s">
        <v>585</v>
      </c>
      <c r="N3" s="247" t="s">
        <v>586</v>
      </c>
      <c r="O3" s="247" t="s">
        <v>587</v>
      </c>
      <c r="P3" s="247" t="s">
        <v>588</v>
      </c>
      <c r="Q3" s="247" t="s">
        <v>589</v>
      </c>
      <c r="R3" s="247" t="s">
        <v>590</v>
      </c>
      <c r="S3" s="247" t="s">
        <v>591</v>
      </c>
      <c r="T3" s="247" t="s">
        <v>592</v>
      </c>
      <c r="U3" s="247" t="s">
        <v>593</v>
      </c>
      <c r="V3" s="247" t="s">
        <v>594</v>
      </c>
      <c r="W3" s="247" t="s">
        <v>9244</v>
      </c>
      <c r="X3" s="247" t="s">
        <v>596</v>
      </c>
      <c r="Y3" s="247" t="s">
        <v>597</v>
      </c>
      <c r="Z3" s="247" t="s">
        <v>598</v>
      </c>
      <c r="AA3" s="247"/>
      <c r="AB3" s="247" t="s">
        <v>599</v>
      </c>
      <c r="AC3" s="247" t="s">
        <v>600</v>
      </c>
      <c r="AD3" s="247" t="s">
        <v>601</v>
      </c>
      <c r="AE3" s="247" t="s">
        <v>602</v>
      </c>
      <c r="AF3" s="247" t="s">
        <v>603</v>
      </c>
      <c r="AG3" s="247" t="s">
        <v>604</v>
      </c>
      <c r="AH3" s="247" t="s">
        <v>605</v>
      </c>
      <c r="AI3" s="247" t="s">
        <v>606</v>
      </c>
      <c r="AJ3" s="247" t="s">
        <v>607</v>
      </c>
      <c r="AK3" s="247" t="s">
        <v>608</v>
      </c>
      <c r="AL3" s="247" t="s">
        <v>609</v>
      </c>
      <c r="AM3" s="247" t="s">
        <v>610</v>
      </c>
      <c r="AN3" s="247" t="s">
        <v>611</v>
      </c>
      <c r="AO3" s="247" t="s">
        <v>612</v>
      </c>
      <c r="AP3" s="247" t="s">
        <v>613</v>
      </c>
      <c r="AQ3" s="247" t="s">
        <v>614</v>
      </c>
      <c r="AR3" s="247" t="s">
        <v>615</v>
      </c>
      <c r="AS3" s="247" t="s">
        <v>616</v>
      </c>
      <c r="AT3" s="247" t="s">
        <v>617</v>
      </c>
      <c r="AU3" s="247" t="s">
        <v>618</v>
      </c>
      <c r="AV3" s="247"/>
      <c r="AW3" s="247" t="s">
        <v>619</v>
      </c>
      <c r="AX3" s="247" t="s">
        <v>620</v>
      </c>
      <c r="AY3" s="247" t="s">
        <v>621</v>
      </c>
      <c r="AZ3" s="247" t="s">
        <v>622</v>
      </c>
      <c r="BA3" s="247" t="s">
        <v>623</v>
      </c>
      <c r="BB3" s="247" t="s">
        <v>624</v>
      </c>
      <c r="BC3" s="247" t="s">
        <v>625</v>
      </c>
      <c r="BD3" s="247" t="s">
        <v>626</v>
      </c>
      <c r="BE3" s="247" t="s">
        <v>627</v>
      </c>
      <c r="BF3" s="247" t="s">
        <v>628</v>
      </c>
      <c r="BG3" s="247" t="s">
        <v>629</v>
      </c>
      <c r="BH3" s="247" t="s">
        <v>630</v>
      </c>
      <c r="BI3" s="247" t="s">
        <v>631</v>
      </c>
      <c r="BJ3" s="247" t="s">
        <v>632</v>
      </c>
      <c r="BK3" s="247" t="s">
        <v>633</v>
      </c>
      <c r="BL3" s="247" t="s">
        <v>634</v>
      </c>
      <c r="BM3" s="247" t="s">
        <v>635</v>
      </c>
      <c r="BN3" s="247" t="s">
        <v>636</v>
      </c>
      <c r="BO3" s="247" t="s">
        <v>637</v>
      </c>
      <c r="BP3" s="247" t="s">
        <v>638</v>
      </c>
      <c r="BQ3" s="247" t="s">
        <v>639</v>
      </c>
      <c r="BR3" s="247" t="s">
        <v>587</v>
      </c>
      <c r="BS3" s="247" t="s">
        <v>640</v>
      </c>
      <c r="BT3" s="247" t="s">
        <v>641</v>
      </c>
      <c r="BU3" s="247" t="s">
        <v>642</v>
      </c>
      <c r="BV3" s="247" t="s">
        <v>643</v>
      </c>
      <c r="BW3" s="247" t="s">
        <v>644</v>
      </c>
      <c r="BX3" s="247" t="s">
        <v>612</v>
      </c>
      <c r="BY3" s="247" t="s">
        <v>645</v>
      </c>
      <c r="BZ3" s="247" t="s">
        <v>646</v>
      </c>
      <c r="CA3" s="247" t="s">
        <v>647</v>
      </c>
      <c r="CB3" s="247" t="s">
        <v>648</v>
      </c>
      <c r="CC3" s="247" t="s">
        <v>649</v>
      </c>
      <c r="CD3" s="247" t="s">
        <v>650</v>
      </c>
      <c r="CE3" s="247" t="s">
        <v>651</v>
      </c>
      <c r="CF3" s="247" t="s">
        <v>652</v>
      </c>
      <c r="CG3" s="247" t="s">
        <v>653</v>
      </c>
      <c r="CH3" s="247" t="s">
        <v>654</v>
      </c>
      <c r="CI3" s="247" t="s">
        <v>655</v>
      </c>
      <c r="CJ3" s="247" t="s">
        <v>656</v>
      </c>
      <c r="CK3" s="247" t="s">
        <v>657</v>
      </c>
      <c r="CL3" s="247" t="s">
        <v>658</v>
      </c>
      <c r="CM3" s="247" t="s">
        <v>659</v>
      </c>
      <c r="CN3" s="247" t="s">
        <v>614</v>
      </c>
      <c r="CO3" s="247" t="s">
        <v>660</v>
      </c>
      <c r="CP3" s="247" t="s">
        <v>661</v>
      </c>
      <c r="CQ3" s="247" t="s">
        <v>662</v>
      </c>
      <c r="CR3" s="247" t="s">
        <v>663</v>
      </c>
      <c r="CS3" s="247" t="s">
        <v>664</v>
      </c>
      <c r="CT3" s="247" t="s">
        <v>665</v>
      </c>
      <c r="CU3" s="247" t="s">
        <v>666</v>
      </c>
      <c r="CV3" s="247" t="s">
        <v>667</v>
      </c>
    </row>
    <row r="4" spans="1:100" x14ac:dyDescent="0.25">
      <c r="A4" s="247" t="s">
        <v>668</v>
      </c>
      <c r="B4" s="247"/>
      <c r="C4" s="247"/>
      <c r="D4" s="247" t="s">
        <v>669</v>
      </c>
      <c r="E4" s="247" t="s">
        <v>670</v>
      </c>
      <c r="F4" s="247" t="s">
        <v>662</v>
      </c>
      <c r="G4" s="247" t="s">
        <v>671</v>
      </c>
      <c r="H4" s="247" t="s">
        <v>672</v>
      </c>
      <c r="I4" s="247" t="s">
        <v>673</v>
      </c>
      <c r="J4" s="247" t="s">
        <v>674</v>
      </c>
      <c r="K4" s="247" t="s">
        <v>675</v>
      </c>
      <c r="L4" s="247" t="s">
        <v>676</v>
      </c>
      <c r="M4" s="247" t="s">
        <v>677</v>
      </c>
      <c r="N4" s="247" t="s">
        <v>678</v>
      </c>
      <c r="O4" s="247"/>
      <c r="P4" s="247" t="s">
        <v>679</v>
      </c>
      <c r="Q4" s="247" t="s">
        <v>680</v>
      </c>
      <c r="R4" s="247" t="s">
        <v>681</v>
      </c>
      <c r="S4" s="247" t="s">
        <v>682</v>
      </c>
      <c r="T4" s="247" t="s">
        <v>683</v>
      </c>
      <c r="U4" s="247"/>
      <c r="V4" s="247"/>
      <c r="W4" s="247" t="s">
        <v>595</v>
      </c>
      <c r="X4" s="247" t="s">
        <v>685</v>
      </c>
      <c r="Y4" s="247" t="s">
        <v>686</v>
      </c>
      <c r="Z4" s="247" t="s">
        <v>687</v>
      </c>
      <c r="AA4" s="247"/>
      <c r="AB4" s="247" t="s">
        <v>688</v>
      </c>
      <c r="AC4" s="247" t="s">
        <v>689</v>
      </c>
      <c r="AD4" s="247" t="s">
        <v>690</v>
      </c>
      <c r="AE4" s="247" t="s">
        <v>691</v>
      </c>
      <c r="AF4" s="247" t="s">
        <v>692</v>
      </c>
      <c r="AG4" s="247" t="s">
        <v>693</v>
      </c>
      <c r="AH4" s="247" t="s">
        <v>694</v>
      </c>
      <c r="AI4" s="247" t="s">
        <v>695</v>
      </c>
      <c r="AJ4" s="247" t="s">
        <v>696</v>
      </c>
      <c r="AK4" s="247"/>
      <c r="AL4" s="247" t="s">
        <v>697</v>
      </c>
      <c r="AM4" s="247" t="s">
        <v>698</v>
      </c>
      <c r="AN4" s="247" t="s">
        <v>699</v>
      </c>
      <c r="AO4" s="247" t="s">
        <v>668</v>
      </c>
      <c r="AP4" s="247" t="s">
        <v>700</v>
      </c>
      <c r="AQ4" s="247" t="s">
        <v>701</v>
      </c>
      <c r="AR4" s="247" t="s">
        <v>702</v>
      </c>
      <c r="AS4" s="247" t="s">
        <v>703</v>
      </c>
      <c r="AT4" s="247" t="s">
        <v>704</v>
      </c>
      <c r="AU4" s="247"/>
      <c r="AV4" s="247"/>
      <c r="AW4" s="247" t="s">
        <v>705</v>
      </c>
      <c r="AX4" s="247" t="s">
        <v>706</v>
      </c>
      <c r="AY4" s="247" t="s">
        <v>701</v>
      </c>
      <c r="AZ4" s="247" t="s">
        <v>707</v>
      </c>
      <c r="BA4" s="247" t="s">
        <v>708</v>
      </c>
      <c r="BB4" s="247" t="s">
        <v>709</v>
      </c>
      <c r="BC4" s="247" t="s">
        <v>710</v>
      </c>
      <c r="BD4" s="247" t="s">
        <v>711</v>
      </c>
      <c r="BE4" s="247" t="s">
        <v>712</v>
      </c>
      <c r="BF4" s="247" t="s">
        <v>713</v>
      </c>
      <c r="BG4" s="247" t="s">
        <v>714</v>
      </c>
      <c r="BH4" s="247" t="s">
        <v>715</v>
      </c>
      <c r="BI4" s="247" t="s">
        <v>716</v>
      </c>
      <c r="BJ4" s="247" t="s">
        <v>717</v>
      </c>
      <c r="BK4" s="247" t="s">
        <v>718</v>
      </c>
      <c r="BL4" s="247" t="s">
        <v>719</v>
      </c>
      <c r="BM4" s="247" t="s">
        <v>720</v>
      </c>
      <c r="BN4" s="247" t="s">
        <v>721</v>
      </c>
      <c r="BO4" s="247" t="s">
        <v>722</v>
      </c>
      <c r="BP4" s="247" t="s">
        <v>603</v>
      </c>
      <c r="BQ4" s="247" t="s">
        <v>723</v>
      </c>
      <c r="BR4" s="247"/>
      <c r="BS4" s="247" t="s">
        <v>724</v>
      </c>
      <c r="BT4" s="247" t="s">
        <v>725</v>
      </c>
      <c r="BU4" s="247"/>
      <c r="BV4" s="247" t="s">
        <v>726</v>
      </c>
      <c r="BW4" s="247" t="s">
        <v>727</v>
      </c>
      <c r="BX4" s="247" t="s">
        <v>728</v>
      </c>
      <c r="BY4" s="247" t="s">
        <v>729</v>
      </c>
      <c r="BZ4" s="247" t="s">
        <v>730</v>
      </c>
      <c r="CA4" s="247" t="s">
        <v>731</v>
      </c>
      <c r="CB4" s="247" t="s">
        <v>732</v>
      </c>
      <c r="CC4" s="247" t="s">
        <v>733</v>
      </c>
      <c r="CD4" s="247" t="s">
        <v>734</v>
      </c>
      <c r="CE4" s="247" t="s">
        <v>735</v>
      </c>
      <c r="CF4" s="247" t="s">
        <v>736</v>
      </c>
      <c r="CG4" s="247" t="s">
        <v>737</v>
      </c>
      <c r="CH4" s="247" t="s">
        <v>664</v>
      </c>
      <c r="CI4" s="247"/>
      <c r="CJ4" s="247" t="s">
        <v>738</v>
      </c>
      <c r="CK4" s="247"/>
      <c r="CL4" s="247" t="s">
        <v>739</v>
      </c>
      <c r="CM4" s="247" t="s">
        <v>740</v>
      </c>
      <c r="CN4" s="247" t="s">
        <v>741</v>
      </c>
      <c r="CO4" s="247" t="s">
        <v>742</v>
      </c>
      <c r="CP4" s="247" t="s">
        <v>743</v>
      </c>
      <c r="CQ4" s="247" t="s">
        <v>586</v>
      </c>
      <c r="CR4" s="247" t="s">
        <v>744</v>
      </c>
      <c r="CS4" s="247" t="s">
        <v>745</v>
      </c>
      <c r="CT4" s="247" t="s">
        <v>746</v>
      </c>
      <c r="CU4" s="247" t="s">
        <v>747</v>
      </c>
      <c r="CV4" s="247"/>
    </row>
    <row r="5" spans="1:100" x14ac:dyDescent="0.25">
      <c r="A5" s="247" t="s">
        <v>748</v>
      </c>
      <c r="B5" s="247"/>
      <c r="C5" s="247"/>
      <c r="D5" s="247" t="s">
        <v>749</v>
      </c>
      <c r="E5" s="247" t="s">
        <v>750</v>
      </c>
      <c r="F5" s="247" t="s">
        <v>751</v>
      </c>
      <c r="G5" s="247" t="s">
        <v>752</v>
      </c>
      <c r="H5" s="247" t="s">
        <v>753</v>
      </c>
      <c r="I5" s="247" t="s">
        <v>754</v>
      </c>
      <c r="J5" s="247" t="s">
        <v>755</v>
      </c>
      <c r="K5" s="247" t="s">
        <v>756</v>
      </c>
      <c r="L5" s="247" t="s">
        <v>757</v>
      </c>
      <c r="M5" s="247" t="s">
        <v>758</v>
      </c>
      <c r="N5" s="247" t="s">
        <v>759</v>
      </c>
      <c r="O5" s="247"/>
      <c r="P5" s="247" t="s">
        <v>760</v>
      </c>
      <c r="Q5" s="247"/>
      <c r="R5" s="247" t="s">
        <v>761</v>
      </c>
      <c r="S5" s="247" t="s">
        <v>762</v>
      </c>
      <c r="T5" s="247"/>
      <c r="U5" s="247"/>
      <c r="V5" s="247"/>
      <c r="W5" s="247" t="s">
        <v>684</v>
      </c>
      <c r="X5" s="247" t="s">
        <v>764</v>
      </c>
      <c r="Y5" s="247" t="s">
        <v>765</v>
      </c>
      <c r="Z5" s="247" t="s">
        <v>766</v>
      </c>
      <c r="AA5" s="247"/>
      <c r="AB5" s="247" t="s">
        <v>767</v>
      </c>
      <c r="AC5" s="247" t="s">
        <v>768</v>
      </c>
      <c r="AD5" s="247" t="s">
        <v>769</v>
      </c>
      <c r="AE5" s="247" t="s">
        <v>770</v>
      </c>
      <c r="AF5" s="247" t="s">
        <v>771</v>
      </c>
      <c r="AG5" s="247" t="s">
        <v>772</v>
      </c>
      <c r="AH5" s="247" t="s">
        <v>689</v>
      </c>
      <c r="AI5" s="247" t="s">
        <v>773</v>
      </c>
      <c r="AJ5" s="247" t="s">
        <v>774</v>
      </c>
      <c r="AK5" s="247"/>
      <c r="AL5" s="247" t="s">
        <v>775</v>
      </c>
      <c r="AM5" s="247" t="s">
        <v>776</v>
      </c>
      <c r="AN5" s="247" t="s">
        <v>777</v>
      </c>
      <c r="AO5" s="247" t="s">
        <v>778</v>
      </c>
      <c r="AP5" s="247" t="s">
        <v>779</v>
      </c>
      <c r="AQ5" s="247" t="s">
        <v>623</v>
      </c>
      <c r="AR5" s="247" t="s">
        <v>780</v>
      </c>
      <c r="AS5" s="247" t="s">
        <v>781</v>
      </c>
      <c r="AT5" s="247" t="s">
        <v>782</v>
      </c>
      <c r="AU5" s="247"/>
      <c r="AV5" s="247"/>
      <c r="AW5" s="247" t="s">
        <v>783</v>
      </c>
      <c r="AX5" s="247" t="s">
        <v>711</v>
      </c>
      <c r="AY5" s="247" t="s">
        <v>784</v>
      </c>
      <c r="AZ5" s="247" t="s">
        <v>785</v>
      </c>
      <c r="BA5" s="247"/>
      <c r="BB5" s="247" t="s">
        <v>786</v>
      </c>
      <c r="BC5" s="247"/>
      <c r="BD5" s="247"/>
      <c r="BE5" s="247" t="s">
        <v>787</v>
      </c>
      <c r="BF5" s="247" t="s">
        <v>788</v>
      </c>
      <c r="BG5" s="247"/>
      <c r="BH5" s="247" t="s">
        <v>619</v>
      </c>
      <c r="BI5" s="247"/>
      <c r="BJ5" s="247" t="s">
        <v>789</v>
      </c>
      <c r="BK5" s="247" t="s">
        <v>790</v>
      </c>
      <c r="BL5" s="247" t="s">
        <v>791</v>
      </c>
      <c r="BM5" s="247" t="s">
        <v>792</v>
      </c>
      <c r="BN5" s="247" t="s">
        <v>793</v>
      </c>
      <c r="BO5" s="247" t="s">
        <v>794</v>
      </c>
      <c r="BP5" s="247" t="s">
        <v>692</v>
      </c>
      <c r="BQ5" s="247" t="s">
        <v>795</v>
      </c>
      <c r="BR5" s="247"/>
      <c r="BS5" s="247" t="s">
        <v>796</v>
      </c>
      <c r="BT5" s="247"/>
      <c r="BU5" s="247"/>
      <c r="BV5" s="247" t="s">
        <v>797</v>
      </c>
      <c r="BW5" s="247" t="s">
        <v>798</v>
      </c>
      <c r="BX5" s="247" t="s">
        <v>799</v>
      </c>
      <c r="BY5" s="247" t="s">
        <v>800</v>
      </c>
      <c r="BZ5" s="247" t="s">
        <v>801</v>
      </c>
      <c r="CA5" s="247" t="s">
        <v>802</v>
      </c>
      <c r="CB5" s="247" t="s">
        <v>803</v>
      </c>
      <c r="CC5" s="247" t="s">
        <v>804</v>
      </c>
      <c r="CD5" s="247" t="s">
        <v>805</v>
      </c>
      <c r="CE5" s="247" t="s">
        <v>806</v>
      </c>
      <c r="CF5" s="247" t="s">
        <v>807</v>
      </c>
      <c r="CG5" s="247" t="s">
        <v>808</v>
      </c>
      <c r="CH5" s="247" t="s">
        <v>809</v>
      </c>
      <c r="CI5" s="247"/>
      <c r="CJ5" s="247"/>
      <c r="CK5" s="247"/>
      <c r="CL5" s="247" t="s">
        <v>810</v>
      </c>
      <c r="CM5" s="247" t="s">
        <v>811</v>
      </c>
      <c r="CN5" s="247" t="s">
        <v>591</v>
      </c>
      <c r="CO5" s="247" t="s">
        <v>812</v>
      </c>
      <c r="CP5" s="247" t="s">
        <v>813</v>
      </c>
      <c r="CQ5" s="247" t="s">
        <v>814</v>
      </c>
      <c r="CR5" s="247" t="s">
        <v>815</v>
      </c>
      <c r="CS5" s="247" t="s">
        <v>816</v>
      </c>
      <c r="CT5" s="247" t="s">
        <v>817</v>
      </c>
      <c r="CU5" s="247" t="s">
        <v>818</v>
      </c>
      <c r="CV5" s="247"/>
    </row>
    <row r="6" spans="1:100" x14ac:dyDescent="0.25">
      <c r="A6" s="247" t="s">
        <v>778</v>
      </c>
      <c r="B6" s="247"/>
      <c r="C6" s="247"/>
      <c r="D6" s="247" t="s">
        <v>819</v>
      </c>
      <c r="E6" s="247"/>
      <c r="F6" s="247" t="s">
        <v>820</v>
      </c>
      <c r="G6" s="247" t="s">
        <v>821</v>
      </c>
      <c r="H6" s="247" t="s">
        <v>822</v>
      </c>
      <c r="I6" s="247" t="s">
        <v>823</v>
      </c>
      <c r="J6" s="247" t="s">
        <v>824</v>
      </c>
      <c r="K6" s="247" t="s">
        <v>825</v>
      </c>
      <c r="L6" s="247" t="s">
        <v>826</v>
      </c>
      <c r="M6" s="247" t="s">
        <v>807</v>
      </c>
      <c r="N6" s="247" t="s">
        <v>826</v>
      </c>
      <c r="O6" s="247"/>
      <c r="P6" s="247" t="s">
        <v>827</v>
      </c>
      <c r="Q6" s="247"/>
      <c r="R6" s="247" t="s">
        <v>828</v>
      </c>
      <c r="S6" s="247" t="s">
        <v>829</v>
      </c>
      <c r="T6" s="247"/>
      <c r="U6" s="247"/>
      <c r="V6" s="247"/>
      <c r="W6" s="247" t="s">
        <v>763</v>
      </c>
      <c r="X6" s="247" t="s">
        <v>831</v>
      </c>
      <c r="Y6" s="247" t="s">
        <v>832</v>
      </c>
      <c r="Z6" s="247" t="s">
        <v>833</v>
      </c>
      <c r="AA6" s="247"/>
      <c r="AB6" s="247" t="s">
        <v>834</v>
      </c>
      <c r="AC6" s="247" t="s">
        <v>835</v>
      </c>
      <c r="AD6" s="247"/>
      <c r="AE6" s="247" t="s">
        <v>836</v>
      </c>
      <c r="AF6" s="247" t="s">
        <v>837</v>
      </c>
      <c r="AG6" s="247" t="s">
        <v>838</v>
      </c>
      <c r="AH6" s="247" t="s">
        <v>839</v>
      </c>
      <c r="AI6" s="247" t="s">
        <v>840</v>
      </c>
      <c r="AJ6" s="247" t="s">
        <v>841</v>
      </c>
      <c r="AK6" s="247"/>
      <c r="AL6" s="247"/>
      <c r="AM6" s="247" t="s">
        <v>842</v>
      </c>
      <c r="AN6" s="247"/>
      <c r="AO6" s="247" t="s">
        <v>843</v>
      </c>
      <c r="AP6" s="247" t="s">
        <v>844</v>
      </c>
      <c r="AQ6" s="247" t="s">
        <v>845</v>
      </c>
      <c r="AR6" s="247" t="s">
        <v>846</v>
      </c>
      <c r="AS6" s="247" t="s">
        <v>847</v>
      </c>
      <c r="AT6" s="247" t="s">
        <v>848</v>
      </c>
      <c r="AU6" s="247"/>
      <c r="AV6" s="247"/>
      <c r="AW6" s="247" t="s">
        <v>849</v>
      </c>
      <c r="AX6" s="247" t="s">
        <v>850</v>
      </c>
      <c r="AY6" s="247" t="s">
        <v>851</v>
      </c>
      <c r="AZ6" s="247"/>
      <c r="BA6" s="247"/>
      <c r="BB6" s="247" t="s">
        <v>852</v>
      </c>
      <c r="BC6" s="247"/>
      <c r="BD6" s="247"/>
      <c r="BE6" s="247"/>
      <c r="BF6" s="247" t="s">
        <v>853</v>
      </c>
      <c r="BG6" s="247"/>
      <c r="BH6" s="247" t="s">
        <v>854</v>
      </c>
      <c r="BI6" s="247"/>
      <c r="BJ6" s="247" t="s">
        <v>855</v>
      </c>
      <c r="BK6" s="247" t="s">
        <v>856</v>
      </c>
      <c r="BL6" s="247" t="s">
        <v>857</v>
      </c>
      <c r="BM6" s="247" t="s">
        <v>858</v>
      </c>
      <c r="BN6" s="247" t="s">
        <v>859</v>
      </c>
      <c r="BO6" s="247" t="s">
        <v>860</v>
      </c>
      <c r="BP6" s="247" t="s">
        <v>861</v>
      </c>
      <c r="BQ6" s="247" t="s">
        <v>862</v>
      </c>
      <c r="BR6" s="247"/>
      <c r="BS6" s="247" t="s">
        <v>863</v>
      </c>
      <c r="BT6" s="247"/>
      <c r="BU6" s="247"/>
      <c r="BV6" s="247" t="s">
        <v>864</v>
      </c>
      <c r="BW6" s="247"/>
      <c r="BX6" s="247" t="s">
        <v>689</v>
      </c>
      <c r="BY6" s="247" t="s">
        <v>865</v>
      </c>
      <c r="BZ6" s="247" t="s">
        <v>866</v>
      </c>
      <c r="CA6" s="247" t="s">
        <v>867</v>
      </c>
      <c r="CB6" s="247" t="s">
        <v>868</v>
      </c>
      <c r="CC6" s="247" t="s">
        <v>869</v>
      </c>
      <c r="CD6" s="247" t="s">
        <v>870</v>
      </c>
      <c r="CE6" s="247" t="s">
        <v>866</v>
      </c>
      <c r="CF6" s="247" t="s">
        <v>871</v>
      </c>
      <c r="CG6" s="247"/>
      <c r="CH6" s="247" t="s">
        <v>872</v>
      </c>
      <c r="CI6" s="247"/>
      <c r="CJ6" s="247"/>
      <c r="CK6" s="247"/>
      <c r="CL6" s="247" t="s">
        <v>873</v>
      </c>
      <c r="CM6" s="247"/>
      <c r="CN6" s="247" t="s">
        <v>784</v>
      </c>
      <c r="CO6" s="247"/>
      <c r="CP6" s="247"/>
      <c r="CQ6" s="247" t="s">
        <v>874</v>
      </c>
      <c r="CR6" s="247" t="s">
        <v>875</v>
      </c>
      <c r="CS6" s="247" t="s">
        <v>876</v>
      </c>
      <c r="CT6" s="247" t="s">
        <v>877</v>
      </c>
      <c r="CU6" s="247" t="s">
        <v>878</v>
      </c>
      <c r="CV6" s="247"/>
    </row>
    <row r="7" spans="1:100" x14ac:dyDescent="0.25">
      <c r="A7" s="247" t="s">
        <v>879</v>
      </c>
      <c r="B7" s="247"/>
      <c r="C7" s="247"/>
      <c r="D7" s="247" t="s">
        <v>880</v>
      </c>
      <c r="E7" s="247"/>
      <c r="F7" s="247" t="s">
        <v>881</v>
      </c>
      <c r="G7" s="247" t="s">
        <v>882</v>
      </c>
      <c r="H7" s="247" t="s">
        <v>883</v>
      </c>
      <c r="I7" s="247" t="s">
        <v>884</v>
      </c>
      <c r="J7" s="247" t="s">
        <v>885</v>
      </c>
      <c r="K7" s="247" t="s">
        <v>886</v>
      </c>
      <c r="L7" s="247" t="s">
        <v>887</v>
      </c>
      <c r="M7" s="247" t="s">
        <v>888</v>
      </c>
      <c r="N7" s="247" t="s">
        <v>889</v>
      </c>
      <c r="O7" s="247"/>
      <c r="P7" s="247" t="s">
        <v>890</v>
      </c>
      <c r="Q7" s="247"/>
      <c r="R7" s="247" t="s">
        <v>826</v>
      </c>
      <c r="S7" s="247"/>
      <c r="T7" s="247"/>
      <c r="U7" s="247"/>
      <c r="V7" s="247"/>
      <c r="W7" s="247" t="s">
        <v>830</v>
      </c>
      <c r="X7" s="247" t="s">
        <v>892</v>
      </c>
      <c r="Y7" s="247" t="s">
        <v>893</v>
      </c>
      <c r="Z7" s="247" t="s">
        <v>894</v>
      </c>
      <c r="AA7" s="247"/>
      <c r="AB7" s="247" t="s">
        <v>895</v>
      </c>
      <c r="AC7" s="247" t="s">
        <v>896</v>
      </c>
      <c r="AD7" s="247"/>
      <c r="AE7" s="247" t="s">
        <v>897</v>
      </c>
      <c r="AF7" s="247"/>
      <c r="AG7" s="247" t="s">
        <v>898</v>
      </c>
      <c r="AH7" s="247" t="s">
        <v>737</v>
      </c>
      <c r="AI7" s="247" t="s">
        <v>899</v>
      </c>
      <c r="AJ7" s="247" t="s">
        <v>900</v>
      </c>
      <c r="AK7" s="247"/>
      <c r="AL7" s="247"/>
      <c r="AM7" s="247" t="s">
        <v>901</v>
      </c>
      <c r="AN7" s="247"/>
      <c r="AO7" s="247" t="s">
        <v>689</v>
      </c>
      <c r="AP7" s="247" t="s">
        <v>902</v>
      </c>
      <c r="AQ7" s="247" t="s">
        <v>903</v>
      </c>
      <c r="AR7" s="247"/>
      <c r="AS7" s="247" t="s">
        <v>904</v>
      </c>
      <c r="AT7" s="247" t="s">
        <v>905</v>
      </c>
      <c r="AU7" s="247"/>
      <c r="AV7" s="247"/>
      <c r="AW7" s="247" t="s">
        <v>906</v>
      </c>
      <c r="AX7" s="247" t="s">
        <v>907</v>
      </c>
      <c r="AY7" s="247" t="s">
        <v>817</v>
      </c>
      <c r="AZ7" s="247"/>
      <c r="BA7" s="247"/>
      <c r="BB7" s="247"/>
      <c r="BC7" s="247"/>
      <c r="BD7" s="247"/>
      <c r="BE7" s="247"/>
      <c r="BF7" s="247" t="s">
        <v>908</v>
      </c>
      <c r="BG7" s="247"/>
      <c r="BH7" s="247" t="s">
        <v>909</v>
      </c>
      <c r="BI7" s="247"/>
      <c r="BJ7" s="247" t="s">
        <v>910</v>
      </c>
      <c r="BK7" s="247" t="s">
        <v>911</v>
      </c>
      <c r="BL7" s="247" t="s">
        <v>912</v>
      </c>
      <c r="BM7" s="247"/>
      <c r="BN7" s="247" t="s">
        <v>913</v>
      </c>
      <c r="BO7" s="247" t="s">
        <v>863</v>
      </c>
      <c r="BP7" s="247" t="s">
        <v>914</v>
      </c>
      <c r="BQ7" s="247" t="s">
        <v>915</v>
      </c>
      <c r="BR7" s="247"/>
      <c r="BS7" s="247" t="s">
        <v>916</v>
      </c>
      <c r="BT7" s="247"/>
      <c r="BU7" s="247"/>
      <c r="BV7" s="247" t="s">
        <v>917</v>
      </c>
      <c r="BW7" s="247"/>
      <c r="BX7" s="247" t="s">
        <v>918</v>
      </c>
      <c r="BY7" s="247" t="s">
        <v>919</v>
      </c>
      <c r="BZ7" s="247" t="s">
        <v>920</v>
      </c>
      <c r="CA7" s="247" t="s">
        <v>921</v>
      </c>
      <c r="CB7" s="247" t="s">
        <v>922</v>
      </c>
      <c r="CC7" s="247" t="s">
        <v>923</v>
      </c>
      <c r="CD7" s="247" t="s">
        <v>924</v>
      </c>
      <c r="CE7" s="247" t="s">
        <v>925</v>
      </c>
      <c r="CF7" s="247" t="s">
        <v>926</v>
      </c>
      <c r="CG7" s="247"/>
      <c r="CH7" s="247"/>
      <c r="CI7" s="247"/>
      <c r="CJ7" s="247"/>
      <c r="CK7" s="247"/>
      <c r="CL7" s="247" t="s">
        <v>927</v>
      </c>
      <c r="CM7" s="247"/>
      <c r="CN7" s="247" t="s">
        <v>692</v>
      </c>
      <c r="CO7" s="247"/>
      <c r="CP7" s="247"/>
      <c r="CQ7" s="247"/>
      <c r="CR7" s="247" t="s">
        <v>928</v>
      </c>
      <c r="CS7" s="247"/>
      <c r="CT7" s="247" t="s">
        <v>929</v>
      </c>
      <c r="CU7" s="247"/>
      <c r="CV7" s="247"/>
    </row>
    <row r="8" spans="1:100" x14ac:dyDescent="0.25">
      <c r="A8" s="247" t="s">
        <v>930</v>
      </c>
      <c r="B8" s="247"/>
      <c r="C8" s="247"/>
      <c r="D8" s="247" t="s">
        <v>931</v>
      </c>
      <c r="E8" s="247"/>
      <c r="F8" s="247" t="s">
        <v>874</v>
      </c>
      <c r="G8" s="247" t="s">
        <v>932</v>
      </c>
      <c r="H8" s="247" t="s">
        <v>933</v>
      </c>
      <c r="I8" s="247" t="s">
        <v>934</v>
      </c>
      <c r="J8" s="247" t="s">
        <v>935</v>
      </c>
      <c r="K8" s="247" t="s">
        <v>936</v>
      </c>
      <c r="L8" s="247" t="s">
        <v>937</v>
      </c>
      <c r="M8" s="247" t="s">
        <v>938</v>
      </c>
      <c r="N8" s="247" t="s">
        <v>939</v>
      </c>
      <c r="O8" s="247"/>
      <c r="P8" s="247" t="s">
        <v>940</v>
      </c>
      <c r="Q8" s="247"/>
      <c r="R8" s="247" t="s">
        <v>937</v>
      </c>
      <c r="S8" s="247"/>
      <c r="T8" s="247"/>
      <c r="U8" s="247"/>
      <c r="V8" s="247"/>
      <c r="W8" s="247" t="s">
        <v>891</v>
      </c>
      <c r="X8" s="247" t="s">
        <v>942</v>
      </c>
      <c r="Y8" s="247" t="s">
        <v>943</v>
      </c>
      <c r="Z8" s="247" t="s">
        <v>944</v>
      </c>
      <c r="AA8" s="247"/>
      <c r="AB8" s="247" t="s">
        <v>945</v>
      </c>
      <c r="AC8" s="247" t="s">
        <v>946</v>
      </c>
      <c r="AD8" s="247"/>
      <c r="AE8" s="247" t="s">
        <v>947</v>
      </c>
      <c r="AF8" s="247"/>
      <c r="AG8" s="247" t="s">
        <v>948</v>
      </c>
      <c r="AH8" s="247" t="s">
        <v>949</v>
      </c>
      <c r="AI8" s="247"/>
      <c r="AJ8" s="247" t="s">
        <v>950</v>
      </c>
      <c r="AK8" s="247"/>
      <c r="AL8" s="247"/>
      <c r="AM8" s="247"/>
      <c r="AN8" s="247"/>
      <c r="AO8" s="247" t="s">
        <v>951</v>
      </c>
      <c r="AP8" s="247" t="s">
        <v>952</v>
      </c>
      <c r="AQ8" s="247" t="s">
        <v>953</v>
      </c>
      <c r="AR8" s="247"/>
      <c r="AS8" s="247" t="s">
        <v>727</v>
      </c>
      <c r="AT8" s="247" t="s">
        <v>954</v>
      </c>
      <c r="AU8" s="247"/>
      <c r="AV8" s="247"/>
      <c r="AW8" s="247" t="s">
        <v>955</v>
      </c>
      <c r="AX8" s="247"/>
      <c r="AY8" s="247" t="s">
        <v>956</v>
      </c>
      <c r="AZ8" s="247"/>
      <c r="BA8" s="247"/>
      <c r="BB8" s="247"/>
      <c r="BC8" s="247"/>
      <c r="BD8" s="247"/>
      <c r="BE8" s="247"/>
      <c r="BF8" s="247" t="s">
        <v>957</v>
      </c>
      <c r="BG8" s="247"/>
      <c r="BH8" s="247" t="s">
        <v>958</v>
      </c>
      <c r="BI8" s="247"/>
      <c r="BJ8" s="247"/>
      <c r="BK8" s="247" t="s">
        <v>959</v>
      </c>
      <c r="BL8" s="247" t="s">
        <v>948</v>
      </c>
      <c r="BM8" s="247"/>
      <c r="BN8" s="247" t="s">
        <v>960</v>
      </c>
      <c r="BO8" s="247" t="s">
        <v>961</v>
      </c>
      <c r="BP8" s="247"/>
      <c r="BQ8" s="247" t="s">
        <v>962</v>
      </c>
      <c r="BR8" s="247"/>
      <c r="BS8" s="247" t="s">
        <v>963</v>
      </c>
      <c r="BT8" s="247"/>
      <c r="BU8" s="247"/>
      <c r="BV8" s="247" t="s">
        <v>964</v>
      </c>
      <c r="BW8" s="247"/>
      <c r="BX8" s="247" t="s">
        <v>965</v>
      </c>
      <c r="BY8" s="247"/>
      <c r="BZ8" s="247" t="s">
        <v>966</v>
      </c>
      <c r="CA8" s="247"/>
      <c r="CB8" s="247" t="s">
        <v>758</v>
      </c>
      <c r="CC8" s="247" t="s">
        <v>967</v>
      </c>
      <c r="CD8" s="247" t="s">
        <v>968</v>
      </c>
      <c r="CE8" s="247"/>
      <c r="CF8" s="247" t="s">
        <v>969</v>
      </c>
      <c r="CG8" s="247"/>
      <c r="CH8" s="247"/>
      <c r="CI8" s="247"/>
      <c r="CJ8" s="247"/>
      <c r="CK8" s="247"/>
      <c r="CL8" s="247" t="s">
        <v>970</v>
      </c>
      <c r="CM8" s="247"/>
      <c r="CN8" s="247" t="s">
        <v>971</v>
      </c>
      <c r="CO8" s="247"/>
      <c r="CP8" s="247"/>
      <c r="CQ8" s="247"/>
      <c r="CR8" s="247" t="s">
        <v>972</v>
      </c>
      <c r="CS8" s="247"/>
      <c r="CT8" s="247" t="s">
        <v>973</v>
      </c>
      <c r="CU8" s="247"/>
      <c r="CV8" s="247"/>
    </row>
    <row r="9" spans="1:100" x14ac:dyDescent="0.25">
      <c r="A9" s="247" t="s">
        <v>974</v>
      </c>
      <c r="B9" s="247"/>
      <c r="C9" s="247"/>
      <c r="D9" s="247" t="s">
        <v>975</v>
      </c>
      <c r="E9" s="247"/>
      <c r="F9" s="247" t="s">
        <v>976</v>
      </c>
      <c r="G9" s="247" t="s">
        <v>977</v>
      </c>
      <c r="H9" s="247" t="s">
        <v>978</v>
      </c>
      <c r="I9" s="247" t="s">
        <v>979</v>
      </c>
      <c r="J9" s="247" t="s">
        <v>980</v>
      </c>
      <c r="K9" s="247"/>
      <c r="L9" s="247" t="s">
        <v>981</v>
      </c>
      <c r="M9" s="247"/>
      <c r="N9" s="247" t="s">
        <v>982</v>
      </c>
      <c r="O9" s="247"/>
      <c r="P9" s="247" t="s">
        <v>983</v>
      </c>
      <c r="Q9" s="247"/>
      <c r="R9" s="247" t="s">
        <v>710</v>
      </c>
      <c r="S9" s="247"/>
      <c r="T9" s="247"/>
      <c r="U9" s="247"/>
      <c r="V9" s="247"/>
      <c r="W9" s="247" t="s">
        <v>941</v>
      </c>
      <c r="X9" s="247" t="s">
        <v>985</v>
      </c>
      <c r="Y9" s="247" t="s">
        <v>986</v>
      </c>
      <c r="Z9" s="247" t="s">
        <v>987</v>
      </c>
      <c r="AA9" s="247"/>
      <c r="AB9" s="247"/>
      <c r="AC9" s="247"/>
      <c r="AD9" s="247"/>
      <c r="AE9" s="247" t="s">
        <v>875</v>
      </c>
      <c r="AF9" s="247"/>
      <c r="AG9" s="247" t="s">
        <v>973</v>
      </c>
      <c r="AH9" s="247" t="s">
        <v>988</v>
      </c>
      <c r="AI9" s="247"/>
      <c r="AJ9" s="247" t="s">
        <v>989</v>
      </c>
      <c r="AK9" s="247"/>
      <c r="AL9" s="247"/>
      <c r="AM9" s="247"/>
      <c r="AN9" s="247"/>
      <c r="AO9" s="247" t="s">
        <v>839</v>
      </c>
      <c r="AP9" s="247" t="s">
        <v>990</v>
      </c>
      <c r="AQ9" s="247" t="s">
        <v>991</v>
      </c>
      <c r="AR9" s="247"/>
      <c r="AS9" s="247"/>
      <c r="AT9" s="247"/>
      <c r="AU9" s="247"/>
      <c r="AV9" s="247"/>
      <c r="AW9" s="247"/>
      <c r="AX9" s="247"/>
      <c r="AY9" s="247" t="s">
        <v>992</v>
      </c>
      <c r="AZ9" s="247"/>
      <c r="BA9" s="247"/>
      <c r="BB9" s="247"/>
      <c r="BC9" s="247"/>
      <c r="BD9" s="247"/>
      <c r="BE9" s="247"/>
      <c r="BF9" s="247" t="s">
        <v>993</v>
      </c>
      <c r="BG9" s="247"/>
      <c r="BH9" s="247" t="s">
        <v>994</v>
      </c>
      <c r="BI9" s="247"/>
      <c r="BJ9" s="247"/>
      <c r="BK9" s="247" t="s">
        <v>995</v>
      </c>
      <c r="BL9" s="247" t="s">
        <v>973</v>
      </c>
      <c r="BM9" s="247"/>
      <c r="BN9" s="247" t="s">
        <v>996</v>
      </c>
      <c r="BO9" s="247"/>
      <c r="BP9" s="247"/>
      <c r="BQ9" s="247" t="s">
        <v>997</v>
      </c>
      <c r="BR9" s="247"/>
      <c r="BS9" s="247" t="s">
        <v>998</v>
      </c>
      <c r="BT9" s="247"/>
      <c r="BU9" s="247"/>
      <c r="BV9" s="247" t="s">
        <v>624</v>
      </c>
      <c r="BW9" s="247"/>
      <c r="BX9" s="247" t="s">
        <v>999</v>
      </c>
      <c r="BY9" s="247"/>
      <c r="BZ9" s="247" t="s">
        <v>1000</v>
      </c>
      <c r="CA9" s="247"/>
      <c r="CB9" s="247" t="s">
        <v>1001</v>
      </c>
      <c r="CC9" s="247" t="s">
        <v>1002</v>
      </c>
      <c r="CD9" s="247" t="s">
        <v>1003</v>
      </c>
      <c r="CE9" s="247"/>
      <c r="CF9" s="247" t="s">
        <v>1004</v>
      </c>
      <c r="CG9" s="247"/>
      <c r="CH9" s="247"/>
      <c r="CI9" s="247"/>
      <c r="CJ9" s="247"/>
      <c r="CK9" s="247"/>
      <c r="CL9" s="247" t="s">
        <v>1005</v>
      </c>
      <c r="CM9" s="247"/>
      <c r="CN9" s="247" t="s">
        <v>1006</v>
      </c>
      <c r="CO9" s="247"/>
      <c r="CP9" s="247"/>
      <c r="CQ9" s="247"/>
      <c r="CR9" s="247" t="s">
        <v>1007</v>
      </c>
      <c r="CS9" s="247"/>
      <c r="CT9" s="247" t="s">
        <v>1008</v>
      </c>
      <c r="CU9" s="247"/>
      <c r="CV9" s="247"/>
    </row>
    <row r="10" spans="1:100" x14ac:dyDescent="0.25">
      <c r="A10" s="247" t="s">
        <v>914</v>
      </c>
      <c r="B10" s="247"/>
      <c r="C10" s="247"/>
      <c r="D10" s="247"/>
      <c r="E10" s="247"/>
      <c r="F10" s="247"/>
      <c r="G10" s="247"/>
      <c r="H10" s="247" t="s">
        <v>1009</v>
      </c>
      <c r="I10" s="247"/>
      <c r="J10" s="247" t="s">
        <v>1010</v>
      </c>
      <c r="K10" s="247"/>
      <c r="L10" s="247" t="s">
        <v>982</v>
      </c>
      <c r="M10" s="247"/>
      <c r="N10" s="247" t="s">
        <v>1040</v>
      </c>
      <c r="O10" s="247"/>
      <c r="P10" s="247" t="s">
        <v>1012</v>
      </c>
      <c r="Q10" s="247"/>
      <c r="R10" s="247" t="s">
        <v>1013</v>
      </c>
      <c r="S10" s="247"/>
      <c r="T10" s="247"/>
      <c r="U10" s="247"/>
      <c r="V10" s="247"/>
      <c r="W10" s="247" t="s">
        <v>984</v>
      </c>
      <c r="X10" s="247" t="s">
        <v>1015</v>
      </c>
      <c r="Y10" s="247" t="s">
        <v>1016</v>
      </c>
      <c r="Z10" s="247" t="s">
        <v>1017</v>
      </c>
      <c r="AA10" s="247"/>
      <c r="AB10" s="247"/>
      <c r="AC10" s="247"/>
      <c r="AD10" s="247"/>
      <c r="AE10" s="247" t="s">
        <v>1018</v>
      </c>
      <c r="AF10" s="247"/>
      <c r="AG10" s="247" t="s">
        <v>1019</v>
      </c>
      <c r="AH10" s="247" t="s">
        <v>1020</v>
      </c>
      <c r="AI10" s="247"/>
      <c r="AJ10" s="247" t="s">
        <v>941</v>
      </c>
      <c r="AK10" s="247"/>
      <c r="AL10" s="247"/>
      <c r="AM10" s="247"/>
      <c r="AN10" s="247"/>
      <c r="AO10" s="247" t="s">
        <v>1021</v>
      </c>
      <c r="AP10" s="247"/>
      <c r="AQ10" s="247"/>
      <c r="AR10" s="247"/>
      <c r="AS10" s="247"/>
      <c r="AT10" s="247"/>
      <c r="AU10" s="247"/>
      <c r="AV10" s="247"/>
      <c r="AW10" s="247"/>
      <c r="AX10" s="247"/>
      <c r="AY10" s="247" t="s">
        <v>1022</v>
      </c>
      <c r="AZ10" s="247"/>
      <c r="BA10" s="247"/>
      <c r="BB10" s="247"/>
      <c r="BC10" s="247"/>
      <c r="BD10" s="247"/>
      <c r="BE10" s="247"/>
      <c r="BF10" s="247" t="s">
        <v>1023</v>
      </c>
      <c r="BG10" s="247"/>
      <c r="BH10" s="247" t="s">
        <v>1024</v>
      </c>
      <c r="BI10" s="247"/>
      <c r="BJ10" s="247"/>
      <c r="BK10" s="247" t="s">
        <v>1025</v>
      </c>
      <c r="BL10" s="247" t="s">
        <v>1026</v>
      </c>
      <c r="BM10" s="247"/>
      <c r="BN10" s="247" t="s">
        <v>1027</v>
      </c>
      <c r="BO10" s="247"/>
      <c r="BP10" s="247"/>
      <c r="BQ10" s="247" t="s">
        <v>1028</v>
      </c>
      <c r="BR10" s="247"/>
      <c r="BS10" s="247"/>
      <c r="BT10" s="247"/>
      <c r="BU10" s="247"/>
      <c r="BV10" s="247" t="s">
        <v>1029</v>
      </c>
      <c r="BW10" s="247"/>
      <c r="BX10" s="247" t="s">
        <v>1030</v>
      </c>
      <c r="BY10" s="247"/>
      <c r="BZ10" s="247" t="s">
        <v>1031</v>
      </c>
      <c r="CA10" s="247"/>
      <c r="CB10" s="247" t="s">
        <v>1032</v>
      </c>
      <c r="CC10" s="247" t="s">
        <v>1033</v>
      </c>
      <c r="CD10" s="247" t="s">
        <v>1034</v>
      </c>
      <c r="CE10" s="247"/>
      <c r="CF10" s="247" t="s">
        <v>1035</v>
      </c>
      <c r="CG10" s="247"/>
      <c r="CH10" s="247"/>
      <c r="CI10" s="247"/>
      <c r="CJ10" s="247"/>
      <c r="CK10" s="247"/>
      <c r="CL10" s="247" t="s">
        <v>958</v>
      </c>
      <c r="CM10" s="247"/>
      <c r="CN10" s="247" t="s">
        <v>1036</v>
      </c>
      <c r="CO10" s="247"/>
      <c r="CP10" s="247"/>
      <c r="CQ10" s="247"/>
      <c r="CR10" s="247"/>
      <c r="CS10" s="247"/>
      <c r="CT10" s="247" t="s">
        <v>1037</v>
      </c>
      <c r="CU10" s="247"/>
      <c r="CV10" s="247"/>
    </row>
    <row r="11" spans="1:100" x14ac:dyDescent="0.25">
      <c r="A11" s="247" t="s">
        <v>1038</v>
      </c>
      <c r="B11" s="247"/>
      <c r="C11" s="247"/>
      <c r="D11" s="247"/>
      <c r="E11" s="247"/>
      <c r="F11" s="247"/>
      <c r="G11" s="247"/>
      <c r="H11" s="247"/>
      <c r="I11" s="247"/>
      <c r="J11" s="247" t="s">
        <v>1039</v>
      </c>
      <c r="K11" s="247"/>
      <c r="L11" s="247" t="s">
        <v>1040</v>
      </c>
      <c r="M11" s="247"/>
      <c r="N11" s="247" t="s">
        <v>1011</v>
      </c>
      <c r="O11" s="247"/>
      <c r="P11" s="247" t="s">
        <v>1041</v>
      </c>
      <c r="Q11" s="247"/>
      <c r="R11" s="247"/>
      <c r="S11" s="247"/>
      <c r="T11" s="247"/>
      <c r="U11" s="247"/>
      <c r="V11" s="247"/>
      <c r="W11" s="247" t="s">
        <v>1014</v>
      </c>
      <c r="X11" s="247" t="s">
        <v>1043</v>
      </c>
      <c r="Y11" s="247"/>
      <c r="Z11" s="247" t="s">
        <v>1044</v>
      </c>
      <c r="AA11" s="247"/>
      <c r="AB11" s="247"/>
      <c r="AC11" s="247"/>
      <c r="AD11" s="247"/>
      <c r="AE11" s="247" t="s">
        <v>1045</v>
      </c>
      <c r="AF11" s="247"/>
      <c r="AG11" s="247" t="s">
        <v>1046</v>
      </c>
      <c r="AH11" s="247" t="s">
        <v>1047</v>
      </c>
      <c r="AI11" s="247"/>
      <c r="AJ11" s="247" t="s">
        <v>1048</v>
      </c>
      <c r="AK11" s="247"/>
      <c r="AL11" s="247"/>
      <c r="AM11" s="247"/>
      <c r="AN11" s="247"/>
      <c r="AO11" s="247" t="s">
        <v>1049</v>
      </c>
      <c r="AP11" s="247"/>
      <c r="AQ11" s="247"/>
      <c r="AR11" s="247"/>
      <c r="AS11" s="247"/>
      <c r="AT11" s="247"/>
      <c r="AU11" s="247"/>
      <c r="AV11" s="247"/>
      <c r="AW11" s="247"/>
      <c r="AX11" s="247"/>
      <c r="AY11" s="247" t="s">
        <v>1050</v>
      </c>
      <c r="AZ11" s="247"/>
      <c r="BA11" s="247"/>
      <c r="BB11" s="247"/>
      <c r="BC11" s="247"/>
      <c r="BD11" s="247"/>
      <c r="BE11" s="247"/>
      <c r="BF11" s="247" t="s">
        <v>1051</v>
      </c>
      <c r="BG11" s="247"/>
      <c r="BH11" s="247"/>
      <c r="BI11" s="247"/>
      <c r="BJ11" s="247"/>
      <c r="BK11" s="247" t="s">
        <v>1052</v>
      </c>
      <c r="BL11" s="247" t="s">
        <v>1053</v>
      </c>
      <c r="BM11" s="247"/>
      <c r="BN11" s="247" t="s">
        <v>1054</v>
      </c>
      <c r="BO11" s="247"/>
      <c r="BP11" s="247"/>
      <c r="BQ11" s="247"/>
      <c r="BR11" s="247"/>
      <c r="BS11" s="247"/>
      <c r="BT11" s="247"/>
      <c r="BU11" s="247"/>
      <c r="BV11" s="247" t="s">
        <v>1055</v>
      </c>
      <c r="BW11" s="247"/>
      <c r="BX11" s="247" t="s">
        <v>1056</v>
      </c>
      <c r="BY11" s="247"/>
      <c r="BZ11" s="247" t="s">
        <v>1057</v>
      </c>
      <c r="CA11" s="247"/>
      <c r="CB11" s="247" t="s">
        <v>1058</v>
      </c>
      <c r="CC11" s="247"/>
      <c r="CD11" s="247"/>
      <c r="CE11" s="247"/>
      <c r="CF11" s="247" t="s">
        <v>1059</v>
      </c>
      <c r="CG11" s="247"/>
      <c r="CH11" s="247"/>
      <c r="CI11" s="247"/>
      <c r="CJ11" s="247"/>
      <c r="CK11" s="247"/>
      <c r="CL11" s="247" t="s">
        <v>1060</v>
      </c>
      <c r="CM11" s="247"/>
      <c r="CN11" s="247" t="s">
        <v>1061</v>
      </c>
      <c r="CO11" s="247"/>
      <c r="CP11" s="247"/>
      <c r="CQ11" s="247"/>
      <c r="CR11" s="247"/>
      <c r="CS11" s="247"/>
      <c r="CT11" s="247" t="s">
        <v>1062</v>
      </c>
      <c r="CU11" s="247"/>
      <c r="CV11" s="247"/>
    </row>
    <row r="12" spans="1:100" x14ac:dyDescent="0.25">
      <c r="A12" s="247"/>
      <c r="B12" s="247"/>
      <c r="C12" s="247"/>
      <c r="D12" s="247"/>
      <c r="E12" s="247"/>
      <c r="F12" s="247"/>
      <c r="G12" s="247"/>
      <c r="H12" s="247"/>
      <c r="I12" s="247"/>
      <c r="J12" s="247" t="s">
        <v>1063</v>
      </c>
      <c r="K12" s="247"/>
      <c r="L12" s="247" t="s">
        <v>1064</v>
      </c>
      <c r="M12" s="247"/>
      <c r="N12" s="247"/>
      <c r="O12" s="247"/>
      <c r="P12" s="247" t="s">
        <v>1065</v>
      </c>
      <c r="Q12" s="247"/>
      <c r="R12" s="247"/>
      <c r="S12" s="247"/>
      <c r="T12" s="247"/>
      <c r="U12" s="247"/>
      <c r="V12" s="247"/>
      <c r="W12" s="247" t="s">
        <v>1042</v>
      </c>
      <c r="X12" s="247" t="s">
        <v>1067</v>
      </c>
      <c r="Y12" s="247"/>
      <c r="Z12" s="247"/>
      <c r="AA12" s="247"/>
      <c r="AB12" s="247"/>
      <c r="AC12" s="247"/>
      <c r="AD12" s="247"/>
      <c r="AE12" s="247" t="s">
        <v>963</v>
      </c>
      <c r="AF12" s="247"/>
      <c r="AG12" s="247" t="s">
        <v>1053</v>
      </c>
      <c r="AH12" s="247" t="s">
        <v>1068</v>
      </c>
      <c r="AI12" s="247"/>
      <c r="AJ12" s="247" t="s">
        <v>1069</v>
      </c>
      <c r="AK12" s="247"/>
      <c r="AL12" s="247"/>
      <c r="AM12" s="247"/>
      <c r="AN12" s="247"/>
      <c r="AO12" s="247" t="s">
        <v>1070</v>
      </c>
      <c r="AP12" s="247"/>
      <c r="AQ12" s="247"/>
      <c r="AR12" s="247"/>
      <c r="AS12" s="247"/>
      <c r="AT12" s="247"/>
      <c r="AU12" s="247"/>
      <c r="AV12" s="247"/>
      <c r="AW12" s="247"/>
      <c r="AX12" s="247"/>
      <c r="AY12" s="247" t="s">
        <v>1071</v>
      </c>
      <c r="AZ12" s="247"/>
      <c r="BA12" s="247"/>
      <c r="BB12" s="247"/>
      <c r="BC12" s="247"/>
      <c r="BD12" s="247"/>
      <c r="BE12" s="247"/>
      <c r="BF12" s="247"/>
      <c r="BG12" s="247"/>
      <c r="BH12" s="247"/>
      <c r="BI12" s="247"/>
      <c r="BJ12" s="247"/>
      <c r="BK12" s="247" t="s">
        <v>1072</v>
      </c>
      <c r="BL12" s="247"/>
      <c r="BM12" s="247"/>
      <c r="BN12" s="247"/>
      <c r="BO12" s="247"/>
      <c r="BP12" s="247"/>
      <c r="BQ12" s="247"/>
      <c r="BR12" s="247"/>
      <c r="BS12" s="247"/>
      <c r="BT12" s="247"/>
      <c r="BU12" s="247"/>
      <c r="BV12" s="247" t="s">
        <v>1073</v>
      </c>
      <c r="BW12" s="247"/>
      <c r="BX12" s="247" t="s">
        <v>896</v>
      </c>
      <c r="BY12" s="247"/>
      <c r="BZ12" s="247" t="s">
        <v>1074</v>
      </c>
      <c r="CA12" s="247"/>
      <c r="CB12" s="247" t="s">
        <v>1075</v>
      </c>
      <c r="CC12" s="247"/>
      <c r="CD12" s="247"/>
      <c r="CE12" s="247"/>
      <c r="CF12" s="247" t="s">
        <v>1076</v>
      </c>
      <c r="CG12" s="247"/>
      <c r="CH12" s="247"/>
      <c r="CI12" s="247"/>
      <c r="CJ12" s="247"/>
      <c r="CK12" s="247"/>
      <c r="CL12" s="247" t="s">
        <v>1024</v>
      </c>
      <c r="CM12" s="247"/>
      <c r="CN12" s="247" t="s">
        <v>771</v>
      </c>
      <c r="CO12" s="247"/>
      <c r="CP12" s="247"/>
      <c r="CQ12" s="247"/>
      <c r="CR12" s="247"/>
      <c r="CS12" s="247"/>
      <c r="CT12" s="247"/>
      <c r="CU12" s="247"/>
      <c r="CV12" s="247"/>
    </row>
    <row r="13" spans="1:100" x14ac:dyDescent="0.25">
      <c r="A13" s="247"/>
      <c r="B13" s="247"/>
      <c r="C13" s="247"/>
      <c r="D13" s="247"/>
      <c r="E13" s="247"/>
      <c r="F13" s="247"/>
      <c r="G13" s="247"/>
      <c r="H13" s="247"/>
      <c r="I13" s="247"/>
      <c r="J13" s="247" t="s">
        <v>1077</v>
      </c>
      <c r="K13" s="247"/>
      <c r="L13" s="247"/>
      <c r="M13" s="247"/>
      <c r="N13" s="247"/>
      <c r="O13" s="247"/>
      <c r="P13" s="247" t="s">
        <v>1078</v>
      </c>
      <c r="Q13" s="247"/>
      <c r="R13" s="247"/>
      <c r="S13" s="247"/>
      <c r="T13" s="247"/>
      <c r="U13" s="247"/>
      <c r="V13" s="247"/>
      <c r="W13" s="247" t="s">
        <v>9245</v>
      </c>
      <c r="X13" s="247"/>
      <c r="Y13" s="247"/>
      <c r="Z13" s="247"/>
      <c r="AA13" s="247"/>
      <c r="AB13" s="247"/>
      <c r="AC13" s="247"/>
      <c r="AD13" s="247"/>
      <c r="AE13" s="247" t="s">
        <v>1080</v>
      </c>
      <c r="AF13" s="247"/>
      <c r="AG13" s="247"/>
      <c r="AH13" s="247"/>
      <c r="AI13" s="247"/>
      <c r="AJ13" s="247" t="s">
        <v>1081</v>
      </c>
      <c r="AK13" s="247"/>
      <c r="AL13" s="247"/>
      <c r="AM13" s="247"/>
      <c r="AN13" s="247"/>
      <c r="AO13" s="247" t="s">
        <v>1082</v>
      </c>
      <c r="AP13" s="247"/>
      <c r="AQ13" s="247"/>
      <c r="AR13" s="247"/>
      <c r="AS13" s="247"/>
      <c r="AT13" s="247"/>
      <c r="AU13" s="247"/>
      <c r="AV13" s="247"/>
      <c r="AW13" s="247"/>
      <c r="AX13" s="247"/>
      <c r="AY13" s="247" t="s">
        <v>1083</v>
      </c>
      <c r="AZ13" s="247"/>
      <c r="BA13" s="247"/>
      <c r="BB13" s="247"/>
      <c r="BC13" s="247"/>
      <c r="BD13" s="247"/>
      <c r="BE13" s="247"/>
      <c r="BF13" s="247"/>
      <c r="BG13" s="247"/>
      <c r="BH13" s="247"/>
      <c r="BI13" s="247"/>
      <c r="BJ13" s="247"/>
      <c r="BK13" s="247" t="s">
        <v>1084</v>
      </c>
      <c r="BL13" s="247"/>
      <c r="BM13" s="247"/>
      <c r="BN13" s="247"/>
      <c r="BO13" s="247"/>
      <c r="BP13" s="247"/>
      <c r="BQ13" s="247"/>
      <c r="BR13" s="247"/>
      <c r="BS13" s="247"/>
      <c r="BT13" s="247"/>
      <c r="BU13" s="247"/>
      <c r="BV13" s="247"/>
      <c r="BW13" s="247"/>
      <c r="BX13" s="247" t="s">
        <v>1085</v>
      </c>
      <c r="BY13" s="247"/>
      <c r="BZ13" s="247" t="s">
        <v>1086</v>
      </c>
      <c r="CA13" s="247"/>
      <c r="CB13" s="247"/>
      <c r="CC13" s="247"/>
      <c r="CD13" s="247"/>
      <c r="CE13" s="247"/>
      <c r="CF13" s="247"/>
      <c r="CG13" s="247"/>
      <c r="CH13" s="247"/>
      <c r="CI13" s="247"/>
      <c r="CJ13" s="247"/>
      <c r="CK13" s="247"/>
      <c r="CL13" s="247" t="s">
        <v>1087</v>
      </c>
      <c r="CM13" s="247"/>
      <c r="CN13" s="247" t="s">
        <v>837</v>
      </c>
      <c r="CO13" s="247"/>
      <c r="CP13" s="247"/>
      <c r="CQ13" s="247"/>
      <c r="CR13" s="247"/>
      <c r="CS13" s="247"/>
      <c r="CT13" s="247"/>
      <c r="CU13" s="247"/>
      <c r="CV13" s="247"/>
    </row>
    <row r="14" spans="1:100" x14ac:dyDescent="0.25">
      <c r="A14" s="247"/>
      <c r="B14" s="247"/>
      <c r="C14" s="247"/>
      <c r="D14" s="247"/>
      <c r="E14" s="247"/>
      <c r="F14" s="247"/>
      <c r="G14" s="247"/>
      <c r="H14" s="247"/>
      <c r="I14" s="247"/>
      <c r="J14" s="247" t="s">
        <v>1088</v>
      </c>
      <c r="K14" s="247"/>
      <c r="L14" s="247"/>
      <c r="M14" s="247"/>
      <c r="N14" s="247"/>
      <c r="O14" s="247"/>
      <c r="P14" s="247"/>
      <c r="Q14" s="247"/>
      <c r="R14" s="247"/>
      <c r="S14" s="247"/>
      <c r="T14" s="247"/>
      <c r="U14" s="247"/>
      <c r="V14" s="247"/>
      <c r="W14" s="247" t="s">
        <v>1066</v>
      </c>
      <c r="X14" s="247"/>
      <c r="Y14" s="247"/>
      <c r="Z14" s="247"/>
      <c r="AA14" s="247"/>
      <c r="AB14" s="247"/>
      <c r="AC14" s="247"/>
      <c r="AD14" s="247"/>
      <c r="AE14" s="247"/>
      <c r="AF14" s="247"/>
      <c r="AG14" s="247"/>
      <c r="AH14" s="247"/>
      <c r="AI14" s="247"/>
      <c r="AJ14" s="247" t="s">
        <v>1089</v>
      </c>
      <c r="AK14" s="247"/>
      <c r="AL14" s="247"/>
      <c r="AM14" s="247"/>
      <c r="AN14" s="247"/>
      <c r="AO14" s="247" t="s">
        <v>1090</v>
      </c>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t="s">
        <v>1091</v>
      </c>
      <c r="CA14" s="247"/>
      <c r="CB14" s="247"/>
      <c r="CC14" s="247"/>
      <c r="CD14" s="247"/>
      <c r="CE14" s="247"/>
      <c r="CF14" s="247"/>
      <c r="CG14" s="247"/>
      <c r="CH14" s="247"/>
      <c r="CI14" s="247"/>
      <c r="CJ14" s="247"/>
      <c r="CK14" s="247"/>
      <c r="CL14" s="247" t="s">
        <v>1092</v>
      </c>
      <c r="CM14" s="247"/>
      <c r="CN14" s="247" t="s">
        <v>1093</v>
      </c>
      <c r="CO14" s="247"/>
      <c r="CP14" s="247"/>
      <c r="CQ14" s="247"/>
      <c r="CR14" s="247"/>
      <c r="CS14" s="247"/>
      <c r="CT14" s="247"/>
      <c r="CU14" s="247"/>
      <c r="CV14" s="247"/>
    </row>
    <row r="15" spans="1:100" x14ac:dyDescent="0.25">
      <c r="A15" s="247"/>
      <c r="B15" s="247"/>
      <c r="C15" s="247"/>
      <c r="D15" s="247"/>
      <c r="E15" s="247"/>
      <c r="F15" s="247"/>
      <c r="G15" s="247"/>
      <c r="H15" s="247"/>
      <c r="I15" s="247"/>
      <c r="J15" s="247" t="s">
        <v>1094</v>
      </c>
      <c r="K15" s="247"/>
      <c r="L15" s="247"/>
      <c r="M15" s="247"/>
      <c r="N15" s="247"/>
      <c r="O15" s="247"/>
      <c r="P15" s="247"/>
      <c r="Q15" s="247"/>
      <c r="R15" s="247"/>
      <c r="S15" s="247"/>
      <c r="T15" s="247"/>
      <c r="U15" s="247"/>
      <c r="V15" s="247"/>
      <c r="W15" s="247" t="s">
        <v>1079</v>
      </c>
      <c r="X15" s="247"/>
      <c r="Y15" s="247"/>
      <c r="Z15" s="247"/>
      <c r="AA15" s="247"/>
      <c r="AB15" s="247"/>
      <c r="AC15" s="247"/>
      <c r="AD15" s="247"/>
      <c r="AE15" s="247"/>
      <c r="AF15" s="247"/>
      <c r="AG15" s="247"/>
      <c r="AH15" s="247"/>
      <c r="AI15" s="247"/>
      <c r="AJ15" s="247" t="s">
        <v>1096</v>
      </c>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t="s">
        <v>1097</v>
      </c>
      <c r="CA15" s="247"/>
      <c r="CB15" s="247"/>
      <c r="CC15" s="247"/>
      <c r="CD15" s="247"/>
      <c r="CE15" s="247"/>
      <c r="CF15" s="247"/>
      <c r="CG15" s="247"/>
      <c r="CH15" s="247"/>
      <c r="CI15" s="247"/>
      <c r="CJ15" s="247"/>
      <c r="CK15" s="247"/>
      <c r="CL15" s="247" t="s">
        <v>1098</v>
      </c>
      <c r="CM15" s="247"/>
      <c r="CN15" s="247" t="s">
        <v>840</v>
      </c>
      <c r="CO15" s="247"/>
      <c r="CP15" s="247"/>
      <c r="CQ15" s="247"/>
      <c r="CR15" s="247"/>
      <c r="CS15" s="247"/>
      <c r="CT15" s="247"/>
      <c r="CU15" s="247"/>
      <c r="CV15" s="247"/>
    </row>
    <row r="16" spans="1:100" x14ac:dyDescent="0.25">
      <c r="A16" s="247"/>
      <c r="B16" s="247"/>
      <c r="C16" s="247"/>
      <c r="D16" s="247"/>
      <c r="E16" s="247"/>
      <c r="F16" s="247"/>
      <c r="G16" s="247"/>
      <c r="H16" s="247"/>
      <c r="I16" s="247"/>
      <c r="J16" s="247" t="s">
        <v>1099</v>
      </c>
      <c r="K16" s="247"/>
      <c r="L16" s="247"/>
      <c r="M16" s="247"/>
      <c r="N16" s="247"/>
      <c r="O16" s="247"/>
      <c r="P16" s="247"/>
      <c r="Q16" s="247"/>
      <c r="R16" s="247"/>
      <c r="S16" s="247"/>
      <c r="T16" s="247"/>
      <c r="U16" s="247"/>
      <c r="V16" s="247"/>
      <c r="W16" s="247" t="s">
        <v>1095</v>
      </c>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t="s">
        <v>1100</v>
      </c>
      <c r="CM16" s="247"/>
      <c r="CN16" s="247" t="s">
        <v>1101</v>
      </c>
      <c r="CO16" s="247"/>
      <c r="CP16" s="247"/>
      <c r="CQ16" s="247"/>
      <c r="CR16" s="247"/>
      <c r="CS16" s="247"/>
      <c r="CT16" s="247"/>
      <c r="CU16" s="247"/>
      <c r="CV16" s="247"/>
    </row>
    <row r="17" spans="10:92" x14ac:dyDescent="0.25">
      <c r="J17" s="247" t="s">
        <v>1102</v>
      </c>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t="s">
        <v>1103</v>
      </c>
      <c r="CM17" s="247"/>
      <c r="CN17" s="247" t="s">
        <v>1104</v>
      </c>
    </row>
    <row r="18" spans="10:92" x14ac:dyDescent="0.25">
      <c r="J18" s="247" t="s">
        <v>1105</v>
      </c>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row>
    <row r="19" spans="10:92" x14ac:dyDescent="0.25">
      <c r="J19" s="247" t="s">
        <v>1106</v>
      </c>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row>
    <row r="20" spans="10:92" x14ac:dyDescent="0.25">
      <c r="J20" s="247" t="s">
        <v>1107</v>
      </c>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row>
    <row r="21" spans="10:92" x14ac:dyDescent="0.25">
      <c r="J21" s="247" t="s">
        <v>1108</v>
      </c>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W84"/>
  <sheetViews>
    <sheetView workbookViewId="0">
      <pane xSplit="1" ySplit="2" topLeftCell="B3" activePane="bottomRight" state="frozen"/>
      <selection activeCell="A8" sqref="A8:A10"/>
      <selection pane="topRight" activeCell="A8" sqref="A8:A10"/>
      <selection pane="bottomLeft" activeCell="A8" sqref="A8:A10"/>
      <selection pane="bottomRight" activeCell="AA20" sqref="AA20"/>
    </sheetView>
  </sheetViews>
  <sheetFormatPr defaultRowHeight="15" outlineLevelRow="1" x14ac:dyDescent="0.25"/>
  <cols>
    <col min="1" max="1" width="30.28515625" customWidth="1"/>
    <col min="2" max="2" width="13.85546875" customWidth="1"/>
    <col min="3" max="3" width="26.5703125" customWidth="1"/>
    <col min="4" max="6" width="13.85546875" customWidth="1"/>
    <col min="7" max="7" width="26.42578125" customWidth="1"/>
    <col min="8" max="10" width="13.85546875" customWidth="1"/>
    <col min="11" max="11" width="28.7109375" customWidth="1"/>
    <col min="12" max="15" width="13.85546875" customWidth="1"/>
    <col min="16" max="16" width="36.140625" customWidth="1"/>
    <col min="17" max="17" width="36.85546875" customWidth="1"/>
    <col min="18" max="22" width="13.85546875" customWidth="1"/>
    <col min="23" max="23" width="25.5703125" customWidth="1"/>
    <col min="24" max="26" width="13.85546875" customWidth="1"/>
    <col min="27" max="27" width="47.7109375" customWidth="1"/>
    <col min="28" max="28" width="58.5703125" customWidth="1"/>
    <col min="29" max="29" width="18.5703125" customWidth="1"/>
    <col min="30" max="30" width="39.140625" customWidth="1"/>
    <col min="31" max="31" width="27.7109375" customWidth="1"/>
    <col min="32" max="33" width="13.85546875" customWidth="1"/>
    <col min="34" max="34" width="37.28515625" customWidth="1"/>
    <col min="35" max="40" width="13.85546875" customWidth="1"/>
    <col min="41" max="41" width="23.28515625" customWidth="1"/>
    <col min="42" max="42" width="46.5703125" customWidth="1"/>
    <col min="43" max="43" width="33.28515625" customWidth="1"/>
    <col min="44" max="58" width="13.85546875" customWidth="1"/>
    <col min="59" max="59" width="27" customWidth="1"/>
    <col min="60" max="60" width="36.140625" customWidth="1"/>
    <col min="61" max="73" width="13.85546875" customWidth="1"/>
    <col min="74" max="74" width="21.85546875" customWidth="1"/>
    <col min="75" max="75" width="35.28515625" customWidth="1"/>
    <col min="76" max="76" width="34.140625" customWidth="1"/>
    <col min="77" max="85" width="13.85546875" customWidth="1"/>
    <col min="86" max="86" width="21.140625" customWidth="1"/>
    <col min="87" max="90" width="13.85546875" customWidth="1"/>
    <col min="91" max="91" width="25.5703125" customWidth="1"/>
    <col min="92" max="93" width="13.85546875" customWidth="1"/>
    <col min="94" max="94" width="27.42578125" customWidth="1"/>
    <col min="95" max="100" width="13.85546875" customWidth="1"/>
  </cols>
  <sheetData>
    <row r="1" spans="1:101" x14ac:dyDescent="0.25">
      <c r="A1" s="248" t="s">
        <v>1109</v>
      </c>
      <c r="B1" s="248" t="s">
        <v>1110</v>
      </c>
      <c r="C1" s="248" t="s">
        <v>1111</v>
      </c>
      <c r="D1" s="248" t="s">
        <v>1112</v>
      </c>
      <c r="E1" s="248" t="s">
        <v>1113</v>
      </c>
      <c r="F1" s="248" t="s">
        <v>1114</v>
      </c>
      <c r="G1" s="248" t="s">
        <v>1115</v>
      </c>
      <c r="H1" s="248" t="s">
        <v>1116</v>
      </c>
      <c r="I1" s="248" t="s">
        <v>1117</v>
      </c>
      <c r="J1" s="248" t="s">
        <v>1118</v>
      </c>
      <c r="K1" s="271" t="s">
        <v>1119</v>
      </c>
      <c r="L1" s="224" t="s">
        <v>1120</v>
      </c>
      <c r="M1" s="224" t="s">
        <v>1121</v>
      </c>
      <c r="N1" s="224" t="s">
        <v>1122</v>
      </c>
      <c r="O1" s="224" t="s">
        <v>1123</v>
      </c>
      <c r="P1" s="224" t="s">
        <v>1124</v>
      </c>
      <c r="Q1" s="224" t="s">
        <v>1125</v>
      </c>
      <c r="R1" s="224" t="s">
        <v>1126</v>
      </c>
      <c r="S1" s="224" t="s">
        <v>1127</v>
      </c>
      <c r="T1" s="224" t="s">
        <v>1128</v>
      </c>
      <c r="U1" s="224" t="s">
        <v>1129</v>
      </c>
      <c r="V1" s="224" t="s">
        <v>1130</v>
      </c>
      <c r="W1" s="224" t="s">
        <v>1131</v>
      </c>
      <c r="X1" s="224" t="s">
        <v>1132</v>
      </c>
      <c r="Y1" s="224" t="s">
        <v>1133</v>
      </c>
      <c r="Z1" s="224" t="s">
        <v>1134</v>
      </c>
      <c r="AA1" s="224" t="s">
        <v>1135</v>
      </c>
      <c r="AB1" s="271" t="s">
        <v>1136</v>
      </c>
      <c r="AC1" s="250" t="s">
        <v>1137</v>
      </c>
      <c r="AD1" s="224" t="s">
        <v>1138</v>
      </c>
      <c r="AE1" s="224" t="s">
        <v>1139</v>
      </c>
      <c r="AF1" s="224" t="s">
        <v>1140</v>
      </c>
      <c r="AG1" s="224" t="s">
        <v>1141</v>
      </c>
      <c r="AH1" s="224" t="s">
        <v>1142</v>
      </c>
      <c r="AI1" s="224" t="s">
        <v>1143</v>
      </c>
      <c r="AJ1" s="224" t="s">
        <v>1144</v>
      </c>
      <c r="AK1" s="224" t="s">
        <v>1145</v>
      </c>
      <c r="AL1" s="224" t="s">
        <v>1146</v>
      </c>
      <c r="AM1" s="224" t="s">
        <v>1147</v>
      </c>
      <c r="AN1" s="271" t="s">
        <v>1148</v>
      </c>
      <c r="AO1" s="224" t="s">
        <v>1149</v>
      </c>
      <c r="AP1" s="224" t="s">
        <v>1150</v>
      </c>
      <c r="AQ1" s="224" t="s">
        <v>1151</v>
      </c>
      <c r="AR1" s="255" t="s">
        <v>1152</v>
      </c>
      <c r="AS1" s="255" t="s">
        <v>1153</v>
      </c>
      <c r="AT1" s="255" t="s">
        <v>1154</v>
      </c>
      <c r="AU1" s="255" t="s">
        <v>1155</v>
      </c>
      <c r="AV1" s="255" t="s">
        <v>1156</v>
      </c>
      <c r="AW1" s="271" t="s">
        <v>1157</v>
      </c>
      <c r="AX1" s="255" t="s">
        <v>1158</v>
      </c>
      <c r="AY1" s="255" t="s">
        <v>1159</v>
      </c>
      <c r="AZ1" s="255" t="s">
        <v>1160</v>
      </c>
      <c r="BA1" s="255" t="s">
        <v>1161</v>
      </c>
      <c r="BB1" s="255" t="s">
        <v>1162</v>
      </c>
      <c r="BC1" s="255" t="s">
        <v>1163</v>
      </c>
      <c r="BD1" s="255" t="s">
        <v>1164</v>
      </c>
      <c r="BE1" s="255" t="s">
        <v>1165</v>
      </c>
      <c r="BF1" s="255" t="s">
        <v>1166</v>
      </c>
      <c r="BG1" s="255" t="s">
        <v>1167</v>
      </c>
      <c r="BH1" s="255" t="s">
        <v>1168</v>
      </c>
      <c r="BI1" s="255" t="s">
        <v>1169</v>
      </c>
      <c r="BJ1" s="255" t="s">
        <v>1170</v>
      </c>
      <c r="BK1" s="255" t="s">
        <v>1171</v>
      </c>
      <c r="BL1" s="255" t="s">
        <v>1172</v>
      </c>
      <c r="BM1" s="255" t="s">
        <v>1173</v>
      </c>
      <c r="BN1" s="255" t="s">
        <v>1174</v>
      </c>
      <c r="BO1" s="255" t="s">
        <v>1175</v>
      </c>
      <c r="BP1" s="271" t="s">
        <v>1176</v>
      </c>
      <c r="BQ1" s="255" t="s">
        <v>1177</v>
      </c>
      <c r="BR1" s="255" t="s">
        <v>1178</v>
      </c>
      <c r="BS1" s="255" t="s">
        <v>1179</v>
      </c>
      <c r="BT1" s="255" t="s">
        <v>1180</v>
      </c>
      <c r="BU1" s="255" t="s">
        <v>1181</v>
      </c>
      <c r="BV1" s="255" t="s">
        <v>1182</v>
      </c>
      <c r="BW1" s="271" t="s">
        <v>1183</v>
      </c>
      <c r="BX1" s="271" t="s">
        <v>1184</v>
      </c>
      <c r="BY1" s="255" t="s">
        <v>1185</v>
      </c>
      <c r="BZ1" s="271" t="s">
        <v>1186</v>
      </c>
      <c r="CA1" s="255" t="s">
        <v>1187</v>
      </c>
      <c r="CB1" s="255" t="s">
        <v>1188</v>
      </c>
      <c r="CC1" s="255" t="s">
        <v>1189</v>
      </c>
      <c r="CD1" s="271" t="s">
        <v>1190</v>
      </c>
      <c r="CE1" s="255" t="s">
        <v>1191</v>
      </c>
      <c r="CF1" s="255" t="s">
        <v>1192</v>
      </c>
      <c r="CG1" s="255" t="s">
        <v>1193</v>
      </c>
      <c r="CH1" s="271" t="s">
        <v>1194</v>
      </c>
      <c r="CI1" s="255" t="s">
        <v>1195</v>
      </c>
      <c r="CJ1" s="255" t="s">
        <v>1196</v>
      </c>
      <c r="CK1" s="255" t="s">
        <v>1197</v>
      </c>
      <c r="CL1" s="255" t="s">
        <v>1198</v>
      </c>
      <c r="CM1" s="255" t="s">
        <v>1199</v>
      </c>
      <c r="CN1" s="255" t="s">
        <v>1200</v>
      </c>
      <c r="CO1" s="255" t="s">
        <v>1201</v>
      </c>
      <c r="CP1" s="255" t="s">
        <v>1202</v>
      </c>
      <c r="CQ1" s="255" t="s">
        <v>1203</v>
      </c>
      <c r="CR1" s="255" t="s">
        <v>1204</v>
      </c>
      <c r="CS1" s="255" t="s">
        <v>1205</v>
      </c>
      <c r="CT1" s="255" t="s">
        <v>1206</v>
      </c>
      <c r="CU1" s="255" t="s">
        <v>1207</v>
      </c>
      <c r="CV1" s="255" t="s">
        <v>1208</v>
      </c>
      <c r="CW1" s="255"/>
    </row>
    <row r="2" spans="1:101" ht="39" customHeight="1" x14ac:dyDescent="0.25">
      <c r="A2" s="248">
        <v>12</v>
      </c>
      <c r="B2" s="248">
        <v>8</v>
      </c>
      <c r="C2" s="248">
        <v>5</v>
      </c>
      <c r="D2" s="248">
        <v>7</v>
      </c>
      <c r="E2" s="248">
        <v>12</v>
      </c>
      <c r="F2" s="248">
        <v>0</v>
      </c>
      <c r="G2" s="248">
        <v>8</v>
      </c>
      <c r="H2" s="248">
        <v>0</v>
      </c>
      <c r="I2" s="248">
        <v>18</v>
      </c>
      <c r="J2" s="248">
        <v>1</v>
      </c>
      <c r="K2" s="224">
        <v>20</v>
      </c>
      <c r="L2" s="224">
        <v>21</v>
      </c>
      <c r="M2" s="224">
        <v>16</v>
      </c>
      <c r="N2" s="224">
        <v>27</v>
      </c>
      <c r="O2" s="224">
        <v>3</v>
      </c>
      <c r="P2" s="224">
        <v>35</v>
      </c>
      <c r="Q2" s="224">
        <v>2</v>
      </c>
      <c r="R2" s="224">
        <v>14</v>
      </c>
      <c r="S2" s="224">
        <v>14</v>
      </c>
      <c r="T2" s="224">
        <v>16</v>
      </c>
      <c r="U2" s="224">
        <v>3</v>
      </c>
      <c r="V2" s="224">
        <v>4</v>
      </c>
      <c r="W2" s="224">
        <v>4</v>
      </c>
      <c r="X2" s="249">
        <v>21</v>
      </c>
      <c r="Y2" s="249">
        <v>11</v>
      </c>
      <c r="Z2" s="249">
        <v>20</v>
      </c>
      <c r="AA2" s="249">
        <v>11</v>
      </c>
      <c r="AB2" s="249">
        <v>21</v>
      </c>
      <c r="AC2" s="250">
        <v>26</v>
      </c>
      <c r="AD2" s="251">
        <v>17</v>
      </c>
      <c r="AE2" s="251">
        <v>19</v>
      </c>
      <c r="AF2" s="251">
        <v>7</v>
      </c>
      <c r="AG2" s="251">
        <v>14</v>
      </c>
      <c r="AH2" s="251">
        <v>26</v>
      </c>
      <c r="AI2" s="251">
        <v>12</v>
      </c>
      <c r="AJ2" s="251">
        <v>20</v>
      </c>
      <c r="AK2" s="251">
        <v>0</v>
      </c>
      <c r="AL2" s="251">
        <v>0</v>
      </c>
      <c r="AM2" s="251">
        <v>0</v>
      </c>
      <c r="AN2" s="251">
        <v>12</v>
      </c>
      <c r="AO2" s="224">
        <v>44</v>
      </c>
      <c r="AP2" s="224">
        <v>11</v>
      </c>
      <c r="AQ2" s="224">
        <v>20</v>
      </c>
      <c r="AR2" s="255">
        <v>33</v>
      </c>
      <c r="AS2" s="255">
        <v>12</v>
      </c>
      <c r="AT2" s="255">
        <v>3</v>
      </c>
      <c r="AU2" s="255">
        <v>10</v>
      </c>
      <c r="AV2" s="255">
        <v>1</v>
      </c>
      <c r="AW2" s="255">
        <v>6</v>
      </c>
      <c r="AX2" s="255">
        <v>2</v>
      </c>
      <c r="AY2" s="255">
        <v>30</v>
      </c>
      <c r="AZ2" s="255">
        <v>7</v>
      </c>
      <c r="BA2" s="255">
        <v>9</v>
      </c>
      <c r="BB2" s="255">
        <v>11</v>
      </c>
      <c r="BC2" s="255">
        <v>11</v>
      </c>
      <c r="BD2" s="255">
        <v>11</v>
      </c>
      <c r="BE2" s="255">
        <v>10</v>
      </c>
      <c r="BF2" s="255">
        <v>7</v>
      </c>
      <c r="BG2" s="255">
        <v>18</v>
      </c>
      <c r="BH2" s="255">
        <v>11</v>
      </c>
      <c r="BI2" s="255">
        <v>12</v>
      </c>
      <c r="BJ2" s="255">
        <v>3</v>
      </c>
      <c r="BK2" s="255">
        <v>16</v>
      </c>
      <c r="BL2" s="255">
        <v>18</v>
      </c>
      <c r="BM2" s="255">
        <v>1</v>
      </c>
      <c r="BN2" s="255">
        <v>9</v>
      </c>
      <c r="BO2" s="255">
        <v>0</v>
      </c>
      <c r="BP2" s="255">
        <v>12</v>
      </c>
      <c r="BQ2" s="255">
        <v>9</v>
      </c>
      <c r="BR2" s="255">
        <v>0</v>
      </c>
      <c r="BS2" s="255">
        <v>13</v>
      </c>
      <c r="BT2" s="255">
        <v>0</v>
      </c>
      <c r="BU2" s="255">
        <v>1</v>
      </c>
      <c r="BV2" s="255">
        <v>21</v>
      </c>
      <c r="BW2" s="255">
        <v>10</v>
      </c>
      <c r="BX2" s="255">
        <v>18</v>
      </c>
      <c r="BY2" s="255">
        <v>5</v>
      </c>
      <c r="BZ2" s="255">
        <v>28</v>
      </c>
      <c r="CA2" s="255">
        <v>21</v>
      </c>
      <c r="CB2" s="255">
        <v>23</v>
      </c>
      <c r="CC2" s="255">
        <v>23</v>
      </c>
      <c r="CD2" s="255">
        <v>21</v>
      </c>
      <c r="CE2" s="255">
        <v>1</v>
      </c>
      <c r="CF2" s="255">
        <v>14</v>
      </c>
      <c r="CG2" s="255">
        <v>4</v>
      </c>
      <c r="CH2" s="255">
        <v>17</v>
      </c>
      <c r="CI2" s="255">
        <v>0</v>
      </c>
      <c r="CJ2" s="255">
        <v>8</v>
      </c>
      <c r="CK2" s="255">
        <v>0</v>
      </c>
      <c r="CL2" s="255">
        <v>18</v>
      </c>
      <c r="CM2" s="255">
        <v>1</v>
      </c>
      <c r="CN2" s="255">
        <v>3</v>
      </c>
      <c r="CO2" s="255">
        <v>14</v>
      </c>
      <c r="CP2" s="255">
        <v>0</v>
      </c>
      <c r="CQ2" s="255">
        <v>17</v>
      </c>
      <c r="CR2" s="255">
        <v>26</v>
      </c>
      <c r="CS2" s="255">
        <v>24</v>
      </c>
      <c r="CT2" s="255">
        <v>18</v>
      </c>
      <c r="CU2" s="255">
        <v>10</v>
      </c>
      <c r="CV2" s="255">
        <v>8</v>
      </c>
      <c r="CW2" s="255"/>
    </row>
    <row r="3" spans="1:101" x14ac:dyDescent="0.25">
      <c r="A3" s="255" t="s">
        <v>9343</v>
      </c>
      <c r="B3" s="255" t="s">
        <v>1209</v>
      </c>
      <c r="C3" s="267" t="s">
        <v>9310</v>
      </c>
      <c r="D3" s="255" t="s">
        <v>1210</v>
      </c>
      <c r="E3" s="255" t="s">
        <v>1211</v>
      </c>
      <c r="F3" s="255"/>
      <c r="G3" s="255" t="s">
        <v>1212</v>
      </c>
      <c r="H3" s="255"/>
      <c r="I3" s="255" t="s">
        <v>1213</v>
      </c>
      <c r="J3" s="255" t="s">
        <v>1214</v>
      </c>
      <c r="K3" s="255" t="s">
        <v>1298</v>
      </c>
      <c r="L3" s="255" t="s">
        <v>1216</v>
      </c>
      <c r="M3" s="255" t="s">
        <v>1217</v>
      </c>
      <c r="N3" s="255" t="s">
        <v>1218</v>
      </c>
      <c r="O3" s="255" t="s">
        <v>1219</v>
      </c>
      <c r="P3" s="266" t="s">
        <v>1220</v>
      </c>
      <c r="Q3" s="255" t="s">
        <v>1221</v>
      </c>
      <c r="R3" s="255" t="s">
        <v>1222</v>
      </c>
      <c r="S3" s="255" t="s">
        <v>1223</v>
      </c>
      <c r="T3" s="255" t="s">
        <v>1224</v>
      </c>
      <c r="U3" s="255" t="s">
        <v>1225</v>
      </c>
      <c r="V3" s="255" t="s">
        <v>1226</v>
      </c>
      <c r="W3" s="255" t="s">
        <v>1227</v>
      </c>
      <c r="X3" s="255" t="s">
        <v>1228</v>
      </c>
      <c r="Y3" s="255" t="s">
        <v>1229</v>
      </c>
      <c r="Z3" s="255" t="s">
        <v>1230</v>
      </c>
      <c r="AA3" s="254" t="s">
        <v>9299</v>
      </c>
      <c r="AB3" s="294" t="s">
        <v>9398</v>
      </c>
      <c r="AC3" s="255" t="s">
        <v>1233</v>
      </c>
      <c r="AD3" s="266" t="s">
        <v>9344</v>
      </c>
      <c r="AE3" s="255" t="s">
        <v>1235</v>
      </c>
      <c r="AF3" s="255" t="s">
        <v>1236</v>
      </c>
      <c r="AG3" s="255" t="s">
        <v>1237</v>
      </c>
      <c r="AH3" s="251" t="s">
        <v>1238</v>
      </c>
      <c r="AI3" s="251" t="s">
        <v>1239</v>
      </c>
      <c r="AJ3" s="251" t="s">
        <v>1240</v>
      </c>
      <c r="AK3" s="251"/>
      <c r="AL3" s="251"/>
      <c r="AM3" s="251"/>
      <c r="AN3" s="251" t="s">
        <v>1241</v>
      </c>
      <c r="AO3" s="252" t="s">
        <v>1242</v>
      </c>
      <c r="AP3" s="253" t="s">
        <v>1243</v>
      </c>
      <c r="AQ3" s="253" t="s">
        <v>1244</v>
      </c>
      <c r="AR3" s="255" t="s">
        <v>1245</v>
      </c>
      <c r="AS3" s="255" t="s">
        <v>1246</v>
      </c>
      <c r="AT3" s="255" t="s">
        <v>1247</v>
      </c>
      <c r="AU3" s="255" t="s">
        <v>9270</v>
      </c>
      <c r="AV3" s="255" t="s">
        <v>1248</v>
      </c>
      <c r="AW3" s="269" t="s">
        <v>1249</v>
      </c>
      <c r="AX3" s="255" t="s">
        <v>1250</v>
      </c>
      <c r="AY3" s="255" t="s">
        <v>1251</v>
      </c>
      <c r="AZ3" s="255" t="s">
        <v>1252</v>
      </c>
      <c r="BA3" s="255" t="s">
        <v>1253</v>
      </c>
      <c r="BB3" s="255" t="s">
        <v>1254</v>
      </c>
      <c r="BC3" s="255" t="s">
        <v>1255</v>
      </c>
      <c r="BD3" s="255" t="s">
        <v>1256</v>
      </c>
      <c r="BE3" s="255" t="s">
        <v>1257</v>
      </c>
      <c r="BF3" s="255" t="s">
        <v>1258</v>
      </c>
      <c r="BG3" s="255" t="s">
        <v>2083</v>
      </c>
      <c r="BH3" s="255" t="s">
        <v>1260</v>
      </c>
      <c r="BI3" s="255" t="s">
        <v>1261</v>
      </c>
      <c r="BJ3" s="255" t="s">
        <v>1262</v>
      </c>
      <c r="BK3" s="255" t="s">
        <v>1263</v>
      </c>
      <c r="BL3" s="255" t="s">
        <v>1264</v>
      </c>
      <c r="BM3" s="255" t="s">
        <v>1265</v>
      </c>
      <c r="BN3" s="255" t="s">
        <v>1266</v>
      </c>
      <c r="BO3" s="255"/>
      <c r="BP3" s="255" t="s">
        <v>1267</v>
      </c>
      <c r="BQ3" s="255" t="s">
        <v>1268</v>
      </c>
      <c r="BR3" s="255"/>
      <c r="BS3" s="255" t="s">
        <v>1269</v>
      </c>
      <c r="BT3" s="255"/>
      <c r="BU3" s="268" t="s">
        <v>9280</v>
      </c>
      <c r="BV3" s="255" t="s">
        <v>1270</v>
      </c>
      <c r="BW3" s="255" t="s">
        <v>9281</v>
      </c>
      <c r="BX3" s="255" t="s">
        <v>1351</v>
      </c>
      <c r="BY3" s="255" t="s">
        <v>1272</v>
      </c>
      <c r="BZ3" s="255" t="s">
        <v>1273</v>
      </c>
      <c r="CA3" s="255" t="s">
        <v>1274</v>
      </c>
      <c r="CB3" s="255" t="s">
        <v>1275</v>
      </c>
      <c r="CC3" s="255" t="s">
        <v>1276</v>
      </c>
      <c r="CD3" s="255" t="s">
        <v>1277</v>
      </c>
      <c r="CE3" s="255" t="s">
        <v>1278</v>
      </c>
      <c r="CF3" s="255" t="s">
        <v>1279</v>
      </c>
      <c r="CG3" s="255" t="s">
        <v>1280</v>
      </c>
      <c r="CH3" s="255" t="s">
        <v>1281</v>
      </c>
      <c r="CI3" s="255"/>
      <c r="CJ3" s="255" t="s">
        <v>1282</v>
      </c>
      <c r="CK3" s="255"/>
      <c r="CL3" s="225" t="s">
        <v>9330</v>
      </c>
      <c r="CM3" s="255" t="s">
        <v>1284</v>
      </c>
      <c r="CN3" s="255" t="s">
        <v>1285</v>
      </c>
      <c r="CO3" s="255" t="s">
        <v>1286</v>
      </c>
      <c r="CP3" s="255"/>
      <c r="CQ3" s="255" t="s">
        <v>1287</v>
      </c>
      <c r="CR3" s="255" t="s">
        <v>1366</v>
      </c>
      <c r="CS3" s="255" t="s">
        <v>1288</v>
      </c>
      <c r="CT3" s="255" t="s">
        <v>1289</v>
      </c>
      <c r="CU3" s="255" t="s">
        <v>1290</v>
      </c>
      <c r="CV3" s="255" t="s">
        <v>1291</v>
      </c>
      <c r="CW3" s="255"/>
    </row>
    <row r="4" spans="1:101" x14ac:dyDescent="0.25">
      <c r="A4" s="255" t="s">
        <v>1292</v>
      </c>
      <c r="B4" s="255" t="s">
        <v>1293</v>
      </c>
      <c r="C4" s="267" t="s">
        <v>9311</v>
      </c>
      <c r="D4" s="255" t="s">
        <v>1294</v>
      </c>
      <c r="E4" s="255" t="s">
        <v>1295</v>
      </c>
      <c r="F4" s="255"/>
      <c r="G4" s="255" t="s">
        <v>1296</v>
      </c>
      <c r="H4" s="255"/>
      <c r="I4" s="255" t="s">
        <v>1297</v>
      </c>
      <c r="J4" s="255"/>
      <c r="K4" s="255" t="s">
        <v>1377</v>
      </c>
      <c r="L4" s="255" t="s">
        <v>1299</v>
      </c>
      <c r="M4" s="255" t="s">
        <v>1300</v>
      </c>
      <c r="N4" s="255" t="s">
        <v>9246</v>
      </c>
      <c r="O4" s="255" t="s">
        <v>1302</v>
      </c>
      <c r="P4" s="266" t="s">
        <v>1303</v>
      </c>
      <c r="Q4" s="255" t="s">
        <v>9308</v>
      </c>
      <c r="R4" s="255" t="s">
        <v>1304</v>
      </c>
      <c r="S4" s="255" t="s">
        <v>1305</v>
      </c>
      <c r="T4" s="255" t="s">
        <v>1306</v>
      </c>
      <c r="U4" s="255" t="s">
        <v>9247</v>
      </c>
      <c r="V4" s="255" t="s">
        <v>1307</v>
      </c>
      <c r="W4" s="255" t="s">
        <v>1308</v>
      </c>
      <c r="X4" s="255" t="s">
        <v>1309</v>
      </c>
      <c r="Y4" s="255" t="s">
        <v>1310</v>
      </c>
      <c r="Z4" s="255" t="s">
        <v>1311</v>
      </c>
      <c r="AA4" s="255" t="s">
        <v>9261</v>
      </c>
      <c r="AB4" s="294" t="s">
        <v>9399</v>
      </c>
      <c r="AC4" s="255" t="s">
        <v>1314</v>
      </c>
      <c r="AD4" s="266" t="s">
        <v>9345</v>
      </c>
      <c r="AE4" s="267" t="s">
        <v>9316</v>
      </c>
      <c r="AF4" s="255" t="s">
        <v>1316</v>
      </c>
      <c r="AG4" s="255" t="s">
        <v>1317</v>
      </c>
      <c r="AH4" s="256" t="s">
        <v>1318</v>
      </c>
      <c r="AI4" s="256" t="s">
        <v>1319</v>
      </c>
      <c r="AJ4" s="256" t="s">
        <v>1320</v>
      </c>
      <c r="AK4" s="256"/>
      <c r="AL4" s="256"/>
      <c r="AM4" s="256"/>
      <c r="AN4" s="256" t="s">
        <v>1321</v>
      </c>
      <c r="AO4" s="256" t="s">
        <v>1322</v>
      </c>
      <c r="AP4" s="256" t="s">
        <v>1323</v>
      </c>
      <c r="AQ4" s="256" t="s">
        <v>1324</v>
      </c>
      <c r="AR4" s="255" t="s">
        <v>1325</v>
      </c>
      <c r="AS4" s="255" t="s">
        <v>1326</v>
      </c>
      <c r="AT4" s="255" t="s">
        <v>1327</v>
      </c>
      <c r="AU4" s="255" t="s">
        <v>1328</v>
      </c>
      <c r="AV4" s="255"/>
      <c r="AW4" s="269" t="s">
        <v>1329</v>
      </c>
      <c r="AX4" s="255" t="s">
        <v>1330</v>
      </c>
      <c r="AY4" s="255" t="s">
        <v>1331</v>
      </c>
      <c r="AZ4" s="255" t="s">
        <v>1332</v>
      </c>
      <c r="BA4" s="255" t="s">
        <v>1333</v>
      </c>
      <c r="BB4" s="255" t="s">
        <v>1334</v>
      </c>
      <c r="BC4" s="255" t="s">
        <v>1335</v>
      </c>
      <c r="BD4" s="255" t="s">
        <v>1336</v>
      </c>
      <c r="BE4" s="255" t="s">
        <v>1337</v>
      </c>
      <c r="BF4" s="255" t="s">
        <v>1338</v>
      </c>
      <c r="BG4" s="255" t="s">
        <v>1259</v>
      </c>
      <c r="BH4" s="255" t="s">
        <v>1340</v>
      </c>
      <c r="BI4" s="255" t="s">
        <v>1341</v>
      </c>
      <c r="BJ4" s="255" t="s">
        <v>1342</v>
      </c>
      <c r="BK4" s="255" t="s">
        <v>1343</v>
      </c>
      <c r="BL4" s="255" t="s">
        <v>1344</v>
      </c>
      <c r="BM4" s="255"/>
      <c r="BN4" s="255" t="s">
        <v>1345</v>
      </c>
      <c r="BO4" s="255"/>
      <c r="BP4" s="255" t="s">
        <v>1346</v>
      </c>
      <c r="BQ4" s="255" t="s">
        <v>1347</v>
      </c>
      <c r="BR4" s="255"/>
      <c r="BS4" s="255" t="s">
        <v>1348</v>
      </c>
      <c r="BT4" s="255"/>
      <c r="BU4" s="255"/>
      <c r="BV4" s="255" t="s">
        <v>1349</v>
      </c>
      <c r="BW4" s="255" t="s">
        <v>1350</v>
      </c>
      <c r="BX4" s="255" t="s">
        <v>1423</v>
      </c>
      <c r="BY4" s="255" t="s">
        <v>1352</v>
      </c>
      <c r="BZ4" s="255" t="s">
        <v>1353</v>
      </c>
      <c r="CA4" s="255" t="s">
        <v>1354</v>
      </c>
      <c r="CB4" s="255" t="s">
        <v>1355</v>
      </c>
      <c r="CC4" s="255" t="s">
        <v>1356</v>
      </c>
      <c r="CD4" s="255" t="s">
        <v>1357</v>
      </c>
      <c r="CE4" s="255"/>
      <c r="CF4" s="255" t="s">
        <v>1358</v>
      </c>
      <c r="CG4" s="255" t="s">
        <v>1359</v>
      </c>
      <c r="CH4" s="255" t="s">
        <v>1360</v>
      </c>
      <c r="CI4" s="255"/>
      <c r="CJ4" s="255" t="s">
        <v>1361</v>
      </c>
      <c r="CK4" s="255"/>
      <c r="CL4" s="225" t="s">
        <v>9331</v>
      </c>
      <c r="CM4" s="255"/>
      <c r="CN4" s="255" t="s">
        <v>1363</v>
      </c>
      <c r="CO4" s="255" t="s">
        <v>1364</v>
      </c>
      <c r="CP4" s="255"/>
      <c r="CQ4" s="255" t="s">
        <v>1365</v>
      </c>
      <c r="CR4" s="255" t="s">
        <v>1438</v>
      </c>
      <c r="CS4" s="255" t="s">
        <v>1367</v>
      </c>
      <c r="CT4" s="255" t="s">
        <v>1368</v>
      </c>
      <c r="CU4" s="255" t="s">
        <v>1369</v>
      </c>
      <c r="CV4" s="255" t="s">
        <v>1370</v>
      </c>
      <c r="CW4" s="255"/>
    </row>
    <row r="5" spans="1:101" x14ac:dyDescent="0.25">
      <c r="A5" s="255" t="s">
        <v>1371</v>
      </c>
      <c r="B5" s="255" t="s">
        <v>1372</v>
      </c>
      <c r="C5" s="267" t="s">
        <v>9313</v>
      </c>
      <c r="D5" s="255" t="s">
        <v>1373</v>
      </c>
      <c r="E5" s="255" t="s">
        <v>1374</v>
      </c>
      <c r="F5" s="255"/>
      <c r="G5" s="255" t="s">
        <v>1375</v>
      </c>
      <c r="H5" s="255"/>
      <c r="I5" s="255" t="s">
        <v>1376</v>
      </c>
      <c r="J5" s="255"/>
      <c r="K5" s="255" t="s">
        <v>1449</v>
      </c>
      <c r="L5" s="255" t="s">
        <v>1378</v>
      </c>
      <c r="M5" s="255" t="s">
        <v>1379</v>
      </c>
      <c r="N5" s="255" t="s">
        <v>1301</v>
      </c>
      <c r="O5" s="255" t="s">
        <v>1381</v>
      </c>
      <c r="P5" s="266" t="s">
        <v>1382</v>
      </c>
      <c r="Q5" s="255"/>
      <c r="R5" s="255" t="s">
        <v>1383</v>
      </c>
      <c r="S5" s="255" t="s">
        <v>1384</v>
      </c>
      <c r="T5" s="255" t="s">
        <v>1385</v>
      </c>
      <c r="U5" s="255" t="s">
        <v>9248</v>
      </c>
      <c r="V5" s="255" t="s">
        <v>1386</v>
      </c>
      <c r="W5" s="255" t="s">
        <v>1458</v>
      </c>
      <c r="X5" s="255" t="s">
        <v>1387</v>
      </c>
      <c r="Y5" s="255" t="s">
        <v>1388</v>
      </c>
      <c r="Z5" s="255" t="s">
        <v>1389</v>
      </c>
      <c r="AA5" s="255" t="s">
        <v>1231</v>
      </c>
      <c r="AB5" s="255" t="s">
        <v>1232</v>
      </c>
      <c r="AC5" s="255" t="s">
        <v>1391</v>
      </c>
      <c r="AD5" s="293" t="s">
        <v>9400</v>
      </c>
      <c r="AE5" s="267" t="s">
        <v>9317</v>
      </c>
      <c r="AF5" s="255" t="s">
        <v>1393</v>
      </c>
      <c r="AG5" s="255" t="s">
        <v>1394</v>
      </c>
      <c r="AH5" s="256" t="s">
        <v>1395</v>
      </c>
      <c r="AI5" s="256" t="s">
        <v>1396</v>
      </c>
      <c r="AJ5" s="256" t="s">
        <v>1397</v>
      </c>
      <c r="AK5" s="256"/>
      <c r="AL5" s="256"/>
      <c r="AM5" s="256"/>
      <c r="AN5" s="256" t="s">
        <v>1398</v>
      </c>
      <c r="AO5" s="256" t="s">
        <v>1399</v>
      </c>
      <c r="AP5" s="256" t="s">
        <v>1400</v>
      </c>
      <c r="AQ5" s="256" t="s">
        <v>1474</v>
      </c>
      <c r="AR5" s="255" t="s">
        <v>1402</v>
      </c>
      <c r="AS5" s="255" t="s">
        <v>1403</v>
      </c>
      <c r="AT5" s="255" t="s">
        <v>1404</v>
      </c>
      <c r="AU5" s="255" t="s">
        <v>1477</v>
      </c>
      <c r="AV5" s="255"/>
      <c r="AW5" s="269" t="s">
        <v>1405</v>
      </c>
      <c r="AX5" s="255"/>
      <c r="AY5" s="255" t="s">
        <v>1406</v>
      </c>
      <c r="AZ5" s="255" t="s">
        <v>9276</v>
      </c>
      <c r="BA5" s="255" t="s">
        <v>1408</v>
      </c>
      <c r="BB5" s="255" t="s">
        <v>1409</v>
      </c>
      <c r="BC5" s="255" t="s">
        <v>1410</v>
      </c>
      <c r="BD5" s="255" t="s">
        <v>1411</v>
      </c>
      <c r="BE5" s="255" t="s">
        <v>1412</v>
      </c>
      <c r="BF5" s="255" t="s">
        <v>1413</v>
      </c>
      <c r="BG5" s="255" t="s">
        <v>1339</v>
      </c>
      <c r="BH5" s="255" t="s">
        <v>1414</v>
      </c>
      <c r="BI5" s="255" t="s">
        <v>1415</v>
      </c>
      <c r="BJ5" s="255" t="s">
        <v>9307</v>
      </c>
      <c r="BK5" s="255" t="s">
        <v>1416</v>
      </c>
      <c r="BL5" s="255" t="s">
        <v>1417</v>
      </c>
      <c r="BM5" s="255"/>
      <c r="BN5" s="255" t="s">
        <v>1418</v>
      </c>
      <c r="BO5" s="255"/>
      <c r="BP5" s="255" t="s">
        <v>1492</v>
      </c>
      <c r="BQ5" s="255" t="s">
        <v>1420</v>
      </c>
      <c r="BR5" s="255"/>
      <c r="BS5" s="255" t="s">
        <v>1421</v>
      </c>
      <c r="BT5" s="255"/>
      <c r="BU5" s="255"/>
      <c r="BV5" s="255" t="s">
        <v>1422</v>
      </c>
      <c r="BW5" s="255" t="s">
        <v>9282</v>
      </c>
      <c r="BX5" s="255" t="s">
        <v>1496</v>
      </c>
      <c r="BY5" s="255" t="s">
        <v>1424</v>
      </c>
      <c r="BZ5" s="255" t="s">
        <v>1425</v>
      </c>
      <c r="CA5" s="255" t="s">
        <v>1426</v>
      </c>
      <c r="CB5" s="255" t="s">
        <v>1427</v>
      </c>
      <c r="CC5" s="255" t="s">
        <v>1428</v>
      </c>
      <c r="CD5" s="255" t="s">
        <v>1429</v>
      </c>
      <c r="CE5" s="255"/>
      <c r="CF5" s="255" t="s">
        <v>1430</v>
      </c>
      <c r="CG5" s="255" t="s">
        <v>1431</v>
      </c>
      <c r="CH5" s="255" t="s">
        <v>1432</v>
      </c>
      <c r="CI5" s="255"/>
      <c r="CJ5" s="255" t="s">
        <v>1433</v>
      </c>
      <c r="CK5" s="255"/>
      <c r="CL5" s="225" t="s">
        <v>9332</v>
      </c>
      <c r="CM5" s="255"/>
      <c r="CN5" s="255" t="s">
        <v>1435</v>
      </c>
      <c r="CO5" s="255" t="s">
        <v>1436</v>
      </c>
      <c r="CP5" s="255"/>
      <c r="CQ5" s="255" t="s">
        <v>1437</v>
      </c>
      <c r="CR5" s="255" t="s">
        <v>1510</v>
      </c>
      <c r="CS5" s="255" t="s">
        <v>1439</v>
      </c>
      <c r="CT5" s="255" t="s">
        <v>1440</v>
      </c>
      <c r="CU5" s="255" t="s">
        <v>1441</v>
      </c>
      <c r="CV5" s="255" t="s">
        <v>1442</v>
      </c>
      <c r="CW5" s="255"/>
    </row>
    <row r="6" spans="1:101" x14ac:dyDescent="0.25">
      <c r="A6" s="255" t="s">
        <v>1443</v>
      </c>
      <c r="B6" s="255" t="s">
        <v>1444</v>
      </c>
      <c r="C6" s="267" t="s">
        <v>9312</v>
      </c>
      <c r="D6" s="255" t="s">
        <v>1445</v>
      </c>
      <c r="E6" s="255" t="s">
        <v>1446</v>
      </c>
      <c r="F6" s="255"/>
      <c r="G6" s="255" t="s">
        <v>1447</v>
      </c>
      <c r="H6" s="255"/>
      <c r="I6" s="255" t="s">
        <v>1448</v>
      </c>
      <c r="J6" s="255"/>
      <c r="K6" s="255" t="s">
        <v>1521</v>
      </c>
      <c r="L6" s="255" t="s">
        <v>1450</v>
      </c>
      <c r="M6" s="255" t="s">
        <v>1451</v>
      </c>
      <c r="N6" s="255" t="s">
        <v>9249</v>
      </c>
      <c r="O6" s="255"/>
      <c r="P6" s="266" t="s">
        <v>1453</v>
      </c>
      <c r="Q6" s="255"/>
      <c r="R6" s="255" t="s">
        <v>1454</v>
      </c>
      <c r="S6" s="255" t="s">
        <v>1455</v>
      </c>
      <c r="T6" s="255" t="s">
        <v>1456</v>
      </c>
      <c r="U6" s="255"/>
      <c r="V6" s="255" t="s">
        <v>1457</v>
      </c>
      <c r="W6" s="255" t="s">
        <v>1529</v>
      </c>
      <c r="X6" s="255" t="s">
        <v>1459</v>
      </c>
      <c r="Y6" s="255" t="s">
        <v>1460</v>
      </c>
      <c r="Z6" s="255" t="s">
        <v>1461</v>
      </c>
      <c r="AA6" s="255" t="s">
        <v>1312</v>
      </c>
      <c r="AB6" s="255" t="s">
        <v>1313</v>
      </c>
      <c r="AC6" s="255" t="s">
        <v>1464</v>
      </c>
      <c r="AD6" s="293" t="s">
        <v>9346</v>
      </c>
      <c r="AE6" s="255" t="s">
        <v>1315</v>
      </c>
      <c r="AF6" s="255" t="s">
        <v>1466</v>
      </c>
      <c r="AG6" s="255" t="s">
        <v>1467</v>
      </c>
      <c r="AH6" s="256" t="s">
        <v>1468</v>
      </c>
      <c r="AI6" s="256" t="s">
        <v>1469</v>
      </c>
      <c r="AJ6" s="256" t="s">
        <v>1470</v>
      </c>
      <c r="AK6" s="256"/>
      <c r="AL6" s="256"/>
      <c r="AM6" s="256"/>
      <c r="AN6" s="256" t="s">
        <v>1471</v>
      </c>
      <c r="AO6" s="256" t="s">
        <v>1472</v>
      </c>
      <c r="AP6" s="256" t="s">
        <v>1473</v>
      </c>
      <c r="AQ6" s="256" t="s">
        <v>1545</v>
      </c>
      <c r="AR6" s="255" t="s">
        <v>1475</v>
      </c>
      <c r="AS6" s="255" t="s">
        <v>1476</v>
      </c>
      <c r="AT6" s="255"/>
      <c r="AU6" s="255" t="s">
        <v>1548</v>
      </c>
      <c r="AV6" s="255"/>
      <c r="AW6" s="269" t="s">
        <v>1478</v>
      </c>
      <c r="AX6" s="255"/>
      <c r="AY6" s="255" t="s">
        <v>1479</v>
      </c>
      <c r="AZ6" s="255" t="s">
        <v>1407</v>
      </c>
      <c r="BA6" s="255" t="s">
        <v>1481</v>
      </c>
      <c r="BB6" s="255" t="s">
        <v>9277</v>
      </c>
      <c r="BC6" s="255" t="s">
        <v>1482</v>
      </c>
      <c r="BD6" s="255" t="s">
        <v>1483</v>
      </c>
      <c r="BE6" s="255" t="s">
        <v>1484</v>
      </c>
      <c r="BF6" s="255" t="s">
        <v>1485</v>
      </c>
      <c r="BG6" s="255" t="s">
        <v>9278</v>
      </c>
      <c r="BH6" s="255" t="s">
        <v>1487</v>
      </c>
      <c r="BI6" s="255" t="s">
        <v>1488</v>
      </c>
      <c r="BJ6" s="255"/>
      <c r="BK6" s="255" t="s">
        <v>1489</v>
      </c>
      <c r="BL6" s="255" t="s">
        <v>1490</v>
      </c>
      <c r="BM6" s="255"/>
      <c r="BN6" s="255" t="s">
        <v>1491</v>
      </c>
      <c r="BO6" s="255"/>
      <c r="BP6" s="255" t="s">
        <v>1561</v>
      </c>
      <c r="BQ6" s="255" t="s">
        <v>1493</v>
      </c>
      <c r="BR6" s="255"/>
      <c r="BS6" s="255" t="s">
        <v>1494</v>
      </c>
      <c r="BT6" s="255"/>
      <c r="BU6" s="255"/>
      <c r="BV6" s="255" t="s">
        <v>1495</v>
      </c>
      <c r="BW6" s="255" t="s">
        <v>9283</v>
      </c>
      <c r="BX6" s="255" t="s">
        <v>1566</v>
      </c>
      <c r="BY6" s="255" t="s">
        <v>1497</v>
      </c>
      <c r="BZ6" s="255" t="s">
        <v>1498</v>
      </c>
      <c r="CA6" s="255" t="s">
        <v>1499</v>
      </c>
      <c r="CB6" s="255" t="s">
        <v>1500</v>
      </c>
      <c r="CC6" s="255" t="s">
        <v>1501</v>
      </c>
      <c r="CD6" s="255" t="s">
        <v>1572</v>
      </c>
      <c r="CE6" s="255"/>
      <c r="CF6" s="255" t="s">
        <v>1503</v>
      </c>
      <c r="CG6" s="255" t="s">
        <v>1504</v>
      </c>
      <c r="CH6" s="255" t="s">
        <v>1505</v>
      </c>
      <c r="CI6" s="255"/>
      <c r="CJ6" s="255" t="s">
        <v>1506</v>
      </c>
      <c r="CK6" s="255"/>
      <c r="CL6" s="225" t="s">
        <v>9333</v>
      </c>
      <c r="CM6" s="255"/>
      <c r="CN6" s="255"/>
      <c r="CO6" s="255" t="s">
        <v>1508</v>
      </c>
      <c r="CP6" s="255"/>
      <c r="CQ6" s="255" t="s">
        <v>1509</v>
      </c>
      <c r="CR6" s="255" t="s">
        <v>1579</v>
      </c>
      <c r="CS6" s="255" t="s">
        <v>1511</v>
      </c>
      <c r="CT6" s="255" t="s">
        <v>1512</v>
      </c>
      <c r="CU6" s="255" t="s">
        <v>1513</v>
      </c>
      <c r="CV6" s="255" t="s">
        <v>1514</v>
      </c>
      <c r="CW6" s="255"/>
    </row>
    <row r="7" spans="1:101" x14ac:dyDescent="0.25">
      <c r="A7" s="255" t="s">
        <v>1515</v>
      </c>
      <c r="B7" s="255" t="s">
        <v>1516</v>
      </c>
      <c r="C7" s="267" t="s">
        <v>9314</v>
      </c>
      <c r="D7" s="255" t="s">
        <v>1517</v>
      </c>
      <c r="E7" s="255" t="s">
        <v>1518</v>
      </c>
      <c r="F7" s="255"/>
      <c r="G7" s="255" t="s">
        <v>1519</v>
      </c>
      <c r="H7" s="255"/>
      <c r="I7" s="255" t="s">
        <v>1520</v>
      </c>
      <c r="J7" s="255"/>
      <c r="K7" s="255" t="s">
        <v>1590</v>
      </c>
      <c r="L7" s="255" t="s">
        <v>1522</v>
      </c>
      <c r="M7" s="255" t="s">
        <v>1523</v>
      </c>
      <c r="N7" s="255" t="s">
        <v>1380</v>
      </c>
      <c r="O7" s="255"/>
      <c r="P7" s="266" t="s">
        <v>1525</v>
      </c>
      <c r="Q7" s="255"/>
      <c r="R7" s="255" t="s">
        <v>1526</v>
      </c>
      <c r="S7" s="255" t="s">
        <v>1527</v>
      </c>
      <c r="T7" s="255" t="s">
        <v>1528</v>
      </c>
      <c r="U7" s="255"/>
      <c r="V7" s="255"/>
      <c r="W7" s="255"/>
      <c r="X7" s="255" t="s">
        <v>1530</v>
      </c>
      <c r="Y7" s="255" t="s">
        <v>1531</v>
      </c>
      <c r="Z7" s="255" t="s">
        <v>1532</v>
      </c>
      <c r="AA7" s="254" t="s">
        <v>9300</v>
      </c>
      <c r="AB7" s="293" t="s">
        <v>9359</v>
      </c>
      <c r="AC7" s="255" t="s">
        <v>1535</v>
      </c>
      <c r="AD7" s="293" t="s">
        <v>9347</v>
      </c>
      <c r="AE7" s="267" t="s">
        <v>9318</v>
      </c>
      <c r="AF7" s="255" t="s">
        <v>1537</v>
      </c>
      <c r="AG7" s="255" t="s">
        <v>1538</v>
      </c>
      <c r="AH7" s="256" t="s">
        <v>1539</v>
      </c>
      <c r="AI7" s="256" t="s">
        <v>1540</v>
      </c>
      <c r="AJ7" s="256" t="s">
        <v>1541</v>
      </c>
      <c r="AK7" s="256"/>
      <c r="AL7" s="256"/>
      <c r="AM7" s="256"/>
      <c r="AN7" s="256" t="s">
        <v>1542</v>
      </c>
      <c r="AO7" s="256" t="s">
        <v>1543</v>
      </c>
      <c r="AP7" s="256" t="s">
        <v>1544</v>
      </c>
      <c r="AQ7" s="256" t="s">
        <v>1613</v>
      </c>
      <c r="AR7" s="255" t="s">
        <v>1546</v>
      </c>
      <c r="AS7" s="255" t="s">
        <v>1547</v>
      </c>
      <c r="AT7" s="255"/>
      <c r="AU7" s="255" t="s">
        <v>1616</v>
      </c>
      <c r="AV7" s="255"/>
      <c r="AW7" s="269" t="s">
        <v>1549</v>
      </c>
      <c r="AX7" s="255"/>
      <c r="AY7" s="255" t="s">
        <v>1550</v>
      </c>
      <c r="AZ7" s="255" t="s">
        <v>1480</v>
      </c>
      <c r="BA7" s="255" t="s">
        <v>1552</v>
      </c>
      <c r="BB7" s="255" t="s">
        <v>1621</v>
      </c>
      <c r="BC7" s="255" t="s">
        <v>1553</v>
      </c>
      <c r="BD7" s="255" t="s">
        <v>1554</v>
      </c>
      <c r="BE7" s="255" t="s">
        <v>1555</v>
      </c>
      <c r="BF7" s="255" t="s">
        <v>1556</v>
      </c>
      <c r="BG7" s="255" t="s">
        <v>1486</v>
      </c>
      <c r="BH7" s="255" t="s">
        <v>1557</v>
      </c>
      <c r="BI7" s="255" t="s">
        <v>1558</v>
      </c>
      <c r="BJ7" s="255"/>
      <c r="BK7" s="255" t="s">
        <v>1628</v>
      </c>
      <c r="BL7" s="255" t="s">
        <v>1559</v>
      </c>
      <c r="BM7" s="255"/>
      <c r="BN7" s="255" t="s">
        <v>1560</v>
      </c>
      <c r="BO7" s="255"/>
      <c r="BP7" s="255" t="s">
        <v>1631</v>
      </c>
      <c r="BQ7" s="255" t="s">
        <v>1562</v>
      </c>
      <c r="BR7" s="255"/>
      <c r="BS7" s="255" t="s">
        <v>1563</v>
      </c>
      <c r="BT7" s="255"/>
      <c r="BU7" s="255"/>
      <c r="BV7" s="255" t="s">
        <v>1564</v>
      </c>
      <c r="BW7" s="255" t="s">
        <v>1565</v>
      </c>
      <c r="BX7" s="255" t="s">
        <v>1636</v>
      </c>
      <c r="BY7" s="255" t="s">
        <v>1567</v>
      </c>
      <c r="BZ7" s="255" t="s">
        <v>1568</v>
      </c>
      <c r="CA7" s="255" t="s">
        <v>1569</v>
      </c>
      <c r="CB7" s="255" t="s">
        <v>1570</v>
      </c>
      <c r="CC7" s="255" t="s">
        <v>1571</v>
      </c>
      <c r="CD7" s="255" t="s">
        <v>1641</v>
      </c>
      <c r="CE7" s="255"/>
      <c r="CF7" s="255" t="s">
        <v>1573</v>
      </c>
      <c r="CG7" s="255"/>
      <c r="CH7" s="255" t="s">
        <v>1643</v>
      </c>
      <c r="CI7" s="255"/>
      <c r="CJ7" s="255" t="s">
        <v>1575</v>
      </c>
      <c r="CK7" s="255"/>
      <c r="CL7" s="225" t="s">
        <v>9334</v>
      </c>
      <c r="CM7" s="255"/>
      <c r="CN7" s="255"/>
      <c r="CO7" s="255" t="s">
        <v>1577</v>
      </c>
      <c r="CP7" s="255"/>
      <c r="CQ7" s="255" t="s">
        <v>1578</v>
      </c>
      <c r="CR7" s="255" t="s">
        <v>1647</v>
      </c>
      <c r="CS7" s="255" t="s">
        <v>1580</v>
      </c>
      <c r="CT7" s="255" t="s">
        <v>1581</v>
      </c>
      <c r="CU7" s="255" t="s">
        <v>1582</v>
      </c>
      <c r="CV7" s="255" t="s">
        <v>1583</v>
      </c>
      <c r="CW7" s="255"/>
    </row>
    <row r="8" spans="1:101" x14ac:dyDescent="0.25">
      <c r="A8" s="255" t="s">
        <v>1584</v>
      </c>
      <c r="B8" s="255" t="s">
        <v>1585</v>
      </c>
      <c r="C8" s="255"/>
      <c r="D8" s="255" t="s">
        <v>1586</v>
      </c>
      <c r="E8" s="255" t="s">
        <v>1587</v>
      </c>
      <c r="F8" s="255"/>
      <c r="G8" s="255" t="s">
        <v>1588</v>
      </c>
      <c r="H8" s="255"/>
      <c r="I8" s="255" t="s">
        <v>1589</v>
      </c>
      <c r="J8" s="255"/>
      <c r="K8" s="255" t="s">
        <v>1658</v>
      </c>
      <c r="L8" s="255" t="s">
        <v>1591</v>
      </c>
      <c r="M8" s="255" t="s">
        <v>1592</v>
      </c>
      <c r="N8" s="255" t="s">
        <v>9250</v>
      </c>
      <c r="O8" s="255"/>
      <c r="P8" s="266" t="s">
        <v>1594</v>
      </c>
      <c r="Q8" s="255"/>
      <c r="R8" s="255" t="s">
        <v>1595</v>
      </c>
      <c r="S8" s="255" t="s">
        <v>1596</v>
      </c>
      <c r="T8" s="255" t="s">
        <v>1597</v>
      </c>
      <c r="U8" s="255"/>
      <c r="V8" s="255"/>
      <c r="W8" s="255"/>
      <c r="X8" s="255" t="s">
        <v>1598</v>
      </c>
      <c r="Y8" s="255" t="s">
        <v>1599</v>
      </c>
      <c r="Z8" s="255" t="s">
        <v>1600</v>
      </c>
      <c r="AA8" s="255" t="s">
        <v>1390</v>
      </c>
      <c r="AB8" s="255" t="s">
        <v>1463</v>
      </c>
      <c r="AC8" s="255" t="s">
        <v>1603</v>
      </c>
      <c r="AD8" s="293" t="s">
        <v>9348</v>
      </c>
      <c r="AE8" s="255" t="s">
        <v>1392</v>
      </c>
      <c r="AF8" s="255" t="s">
        <v>1605</v>
      </c>
      <c r="AG8" s="255" t="s">
        <v>1606</v>
      </c>
      <c r="AH8" s="256" t="s">
        <v>1607</v>
      </c>
      <c r="AI8" s="256" t="s">
        <v>1608</v>
      </c>
      <c r="AJ8" s="256" t="s">
        <v>1609</v>
      </c>
      <c r="AK8" s="256"/>
      <c r="AL8" s="256"/>
      <c r="AM8" s="256"/>
      <c r="AN8" s="256" t="s">
        <v>1610</v>
      </c>
      <c r="AO8" s="256" t="s">
        <v>1611</v>
      </c>
      <c r="AP8" s="256" t="s">
        <v>1680</v>
      </c>
      <c r="AQ8" s="256" t="s">
        <v>1681</v>
      </c>
      <c r="AR8" s="255" t="s">
        <v>1614</v>
      </c>
      <c r="AS8" s="255" t="s">
        <v>1615</v>
      </c>
      <c r="AT8" s="255"/>
      <c r="AU8" s="255" t="s">
        <v>1684</v>
      </c>
      <c r="AV8" s="255"/>
      <c r="AW8" s="270" t="s">
        <v>9327</v>
      </c>
      <c r="AX8" s="255"/>
      <c r="AY8" s="255" t="s">
        <v>1618</v>
      </c>
      <c r="AZ8" s="255" t="s">
        <v>1551</v>
      </c>
      <c r="BA8" s="255" t="s">
        <v>1620</v>
      </c>
      <c r="BB8" s="255" t="s">
        <v>1687</v>
      </c>
      <c r="BC8" s="255" t="s">
        <v>1622</v>
      </c>
      <c r="BD8" s="255" t="s">
        <v>1623</v>
      </c>
      <c r="BE8" s="255" t="s">
        <v>1624</v>
      </c>
      <c r="BF8" s="255" t="s">
        <v>1625</v>
      </c>
      <c r="BG8" s="255" t="s">
        <v>1626</v>
      </c>
      <c r="BH8" s="254" t="s">
        <v>9292</v>
      </c>
      <c r="BI8" s="255" t="s">
        <v>1627</v>
      </c>
      <c r="BJ8" s="255"/>
      <c r="BK8" s="255" t="s">
        <v>1694</v>
      </c>
      <c r="BL8" s="255" t="s">
        <v>1629</v>
      </c>
      <c r="BM8" s="255"/>
      <c r="BN8" s="255" t="s">
        <v>1630</v>
      </c>
      <c r="BO8" s="255"/>
      <c r="BP8" s="255" t="s">
        <v>1697</v>
      </c>
      <c r="BQ8" s="255" t="s">
        <v>1632</v>
      </c>
      <c r="BR8" s="255"/>
      <c r="BS8" s="255" t="s">
        <v>1633</v>
      </c>
      <c r="BT8" s="255"/>
      <c r="BU8" s="255"/>
      <c r="BV8" s="255" t="s">
        <v>1634</v>
      </c>
      <c r="BW8" s="255" t="s">
        <v>1635</v>
      </c>
      <c r="BX8" s="255" t="s">
        <v>1702</v>
      </c>
      <c r="BY8" s="255"/>
      <c r="BZ8" s="255" t="s">
        <v>1637</v>
      </c>
      <c r="CA8" s="255" t="s">
        <v>1638</v>
      </c>
      <c r="CB8" s="255" t="s">
        <v>1639</v>
      </c>
      <c r="CC8" s="255" t="s">
        <v>1640</v>
      </c>
      <c r="CD8" s="255" t="s">
        <v>1707</v>
      </c>
      <c r="CE8" s="255"/>
      <c r="CF8" s="255" t="s">
        <v>1642</v>
      </c>
      <c r="CG8" s="255"/>
      <c r="CH8" s="255" t="s">
        <v>1709</v>
      </c>
      <c r="CI8" s="255"/>
      <c r="CJ8" s="255" t="s">
        <v>1644</v>
      </c>
      <c r="CK8" s="255"/>
      <c r="CL8" s="255" t="s">
        <v>1283</v>
      </c>
      <c r="CM8" s="255"/>
      <c r="CN8" s="255"/>
      <c r="CO8" s="255" t="s">
        <v>1645</v>
      </c>
      <c r="CP8" s="255"/>
      <c r="CQ8" s="255" t="s">
        <v>1646</v>
      </c>
      <c r="CR8" s="255" t="s">
        <v>1713</v>
      </c>
      <c r="CS8" s="255" t="s">
        <v>1648</v>
      </c>
      <c r="CT8" s="255" t="s">
        <v>1649</v>
      </c>
      <c r="CU8" s="255" t="s">
        <v>1650</v>
      </c>
      <c r="CV8" s="255" t="s">
        <v>1651</v>
      </c>
      <c r="CW8" s="255"/>
    </row>
    <row r="9" spans="1:101" x14ac:dyDescent="0.25">
      <c r="A9" s="255" t="s">
        <v>1652</v>
      </c>
      <c r="B9" s="255" t="s">
        <v>1653</v>
      </c>
      <c r="C9" s="255"/>
      <c r="D9" s="255" t="s">
        <v>1654</v>
      </c>
      <c r="E9" s="255" t="s">
        <v>1655</v>
      </c>
      <c r="F9" s="255"/>
      <c r="G9" s="255" t="s">
        <v>1656</v>
      </c>
      <c r="H9" s="255"/>
      <c r="I9" s="255" t="s">
        <v>1657</v>
      </c>
      <c r="J9" s="255"/>
      <c r="K9" s="255" t="s">
        <v>1723</v>
      </c>
      <c r="L9" s="255" t="s">
        <v>1659</v>
      </c>
      <c r="M9" s="255" t="s">
        <v>1660</v>
      </c>
      <c r="N9" s="255" t="s">
        <v>1452</v>
      </c>
      <c r="O9" s="255"/>
      <c r="P9" s="266" t="s">
        <v>1662</v>
      </c>
      <c r="Q9" s="255"/>
      <c r="R9" s="255" t="s">
        <v>1663</v>
      </c>
      <c r="S9" s="255" t="s">
        <v>1664</v>
      </c>
      <c r="T9" s="255" t="s">
        <v>1665</v>
      </c>
      <c r="U9" s="255"/>
      <c r="V9" s="255"/>
      <c r="W9" s="255"/>
      <c r="X9" s="255" t="s">
        <v>1666</v>
      </c>
      <c r="Y9" s="255" t="s">
        <v>1667</v>
      </c>
      <c r="Z9" s="255" t="s">
        <v>1668</v>
      </c>
      <c r="AA9" s="255" t="s">
        <v>1462</v>
      </c>
      <c r="AB9" s="255" t="s">
        <v>1534</v>
      </c>
      <c r="AC9" s="255" t="s">
        <v>1671</v>
      </c>
      <c r="AD9" s="293" t="s">
        <v>9349</v>
      </c>
      <c r="AE9" s="255" t="s">
        <v>1465</v>
      </c>
      <c r="AF9" s="255" t="s">
        <v>1673</v>
      </c>
      <c r="AG9" s="255" t="s">
        <v>1674</v>
      </c>
      <c r="AH9" s="254" t="s">
        <v>9298</v>
      </c>
      <c r="AI9" s="256" t="s">
        <v>1676</v>
      </c>
      <c r="AJ9" s="256" t="s">
        <v>1677</v>
      </c>
      <c r="AK9" s="256"/>
      <c r="AL9" s="256"/>
      <c r="AM9" s="256"/>
      <c r="AN9" s="256" t="s">
        <v>1678</v>
      </c>
      <c r="AO9" s="256" t="s">
        <v>1679</v>
      </c>
      <c r="AP9" s="256" t="s">
        <v>1744</v>
      </c>
      <c r="AQ9" s="256" t="s">
        <v>1745</v>
      </c>
      <c r="AR9" s="255" t="s">
        <v>1682</v>
      </c>
      <c r="AS9" s="255" t="s">
        <v>1683</v>
      </c>
      <c r="AT9" s="255"/>
      <c r="AU9" s="255" t="s">
        <v>1748</v>
      </c>
      <c r="AV9" s="255"/>
      <c r="AW9" s="255"/>
      <c r="AX9" s="255"/>
      <c r="AY9" s="255" t="s">
        <v>1685</v>
      </c>
      <c r="AZ9" s="255" t="s">
        <v>1619</v>
      </c>
      <c r="BA9" s="255" t="s">
        <v>1686</v>
      </c>
      <c r="BB9" s="255" t="s">
        <v>1751</v>
      </c>
      <c r="BC9" s="255" t="s">
        <v>1688</v>
      </c>
      <c r="BD9" s="255" t="s">
        <v>1689</v>
      </c>
      <c r="BE9" s="255" t="s">
        <v>1690</v>
      </c>
      <c r="BF9" s="255" t="s">
        <v>1691</v>
      </c>
      <c r="BG9" s="255" t="s">
        <v>1692</v>
      </c>
      <c r="BH9" s="254" t="s">
        <v>9293</v>
      </c>
      <c r="BI9" s="255" t="s">
        <v>1693</v>
      </c>
      <c r="BJ9" s="255"/>
      <c r="BK9" s="255" t="s">
        <v>1756</v>
      </c>
      <c r="BL9" s="255" t="s">
        <v>1695</v>
      </c>
      <c r="BM9" s="255"/>
      <c r="BN9" s="255" t="s">
        <v>1696</v>
      </c>
      <c r="BO9" s="255"/>
      <c r="BP9" s="255" t="s">
        <v>1759</v>
      </c>
      <c r="BQ9" s="255" t="s">
        <v>1698</v>
      </c>
      <c r="BR9" s="255"/>
      <c r="BS9" s="255" t="s">
        <v>1699</v>
      </c>
      <c r="BT9" s="255"/>
      <c r="BU9" s="255"/>
      <c r="BV9" s="255" t="s">
        <v>1700</v>
      </c>
      <c r="BW9" s="255" t="s">
        <v>1701</v>
      </c>
      <c r="BX9" s="255" t="s">
        <v>1764</v>
      </c>
      <c r="BY9" s="255"/>
      <c r="BZ9" s="255" t="s">
        <v>1703</v>
      </c>
      <c r="CA9" s="255" t="s">
        <v>1704</v>
      </c>
      <c r="CB9" s="255" t="s">
        <v>1705</v>
      </c>
      <c r="CC9" s="255" t="s">
        <v>1706</v>
      </c>
      <c r="CD9" s="255" t="s">
        <v>1769</v>
      </c>
      <c r="CE9" s="255"/>
      <c r="CF9" s="255" t="s">
        <v>1708</v>
      </c>
      <c r="CG9" s="255"/>
      <c r="CH9" s="255" t="s">
        <v>1771</v>
      </c>
      <c r="CI9" s="255"/>
      <c r="CJ9" s="255" t="s">
        <v>1710</v>
      </c>
      <c r="CK9" s="255"/>
      <c r="CL9" s="225" t="s">
        <v>9335</v>
      </c>
      <c r="CM9" s="255"/>
      <c r="CN9" s="255"/>
      <c r="CO9" s="255" t="s">
        <v>1711</v>
      </c>
      <c r="CP9" s="255"/>
      <c r="CQ9" s="255" t="s">
        <v>1712</v>
      </c>
      <c r="CR9" s="255" t="s">
        <v>1775</v>
      </c>
      <c r="CS9" s="255" t="s">
        <v>1714</v>
      </c>
      <c r="CT9" s="255" t="s">
        <v>1715</v>
      </c>
      <c r="CU9" s="255" t="s">
        <v>1716</v>
      </c>
      <c r="CV9" s="255" t="s">
        <v>1717</v>
      </c>
      <c r="CW9" s="255"/>
    </row>
    <row r="10" spans="1:101" x14ac:dyDescent="0.25">
      <c r="A10" s="255" t="s">
        <v>1718</v>
      </c>
      <c r="B10" s="255" t="s">
        <v>1719</v>
      </c>
      <c r="C10" s="255"/>
      <c r="D10" s="255"/>
      <c r="E10" s="255" t="s">
        <v>1720</v>
      </c>
      <c r="F10" s="255"/>
      <c r="G10" s="255" t="s">
        <v>1721</v>
      </c>
      <c r="H10" s="255"/>
      <c r="I10" s="255" t="s">
        <v>1722</v>
      </c>
      <c r="J10" s="255"/>
      <c r="K10" s="255" t="s">
        <v>1783</v>
      </c>
      <c r="L10" s="255" t="s">
        <v>1724</v>
      </c>
      <c r="M10" s="255" t="s">
        <v>1725</v>
      </c>
      <c r="N10" s="255" t="s">
        <v>1524</v>
      </c>
      <c r="O10" s="255"/>
      <c r="P10" s="266" t="s">
        <v>1727</v>
      </c>
      <c r="Q10" s="255"/>
      <c r="R10" s="255" t="s">
        <v>1728</v>
      </c>
      <c r="S10" s="255" t="s">
        <v>1729</v>
      </c>
      <c r="T10" s="255" t="s">
        <v>1730</v>
      </c>
      <c r="U10" s="255"/>
      <c r="V10" s="255"/>
      <c r="W10" s="255"/>
      <c r="X10" s="255" t="s">
        <v>1731</v>
      </c>
      <c r="Y10" s="255" t="s">
        <v>1732</v>
      </c>
      <c r="Z10" s="255" t="s">
        <v>1733</v>
      </c>
      <c r="AA10" s="255" t="s">
        <v>1533</v>
      </c>
      <c r="AB10" s="255" t="s">
        <v>1602</v>
      </c>
      <c r="AC10" s="255" t="s">
        <v>1736</v>
      </c>
      <c r="AD10" s="255" t="s">
        <v>1234</v>
      </c>
      <c r="AE10" s="267" t="s">
        <v>9319</v>
      </c>
      <c r="AF10" s="255"/>
      <c r="AG10" s="255" t="s">
        <v>1738</v>
      </c>
      <c r="AH10" s="256" t="s">
        <v>1675</v>
      </c>
      <c r="AI10" s="256" t="s">
        <v>1740</v>
      </c>
      <c r="AJ10" s="256" t="s">
        <v>1741</v>
      </c>
      <c r="AK10" s="256"/>
      <c r="AL10" s="256"/>
      <c r="AM10" s="256"/>
      <c r="AN10" s="256" t="s">
        <v>1742</v>
      </c>
      <c r="AO10" s="256" t="s">
        <v>1743</v>
      </c>
      <c r="AP10" s="256" t="s">
        <v>1858</v>
      </c>
      <c r="AQ10" s="256" t="s">
        <v>1802</v>
      </c>
      <c r="AR10" s="255" t="s">
        <v>1746</v>
      </c>
      <c r="AS10" s="255" t="s">
        <v>1747</v>
      </c>
      <c r="AT10" s="255"/>
      <c r="AU10" s="255" t="s">
        <v>1805</v>
      </c>
      <c r="AV10" s="255"/>
      <c r="AW10" s="255"/>
      <c r="AX10" s="255"/>
      <c r="AY10" s="255" t="s">
        <v>1749</v>
      </c>
      <c r="AZ10" s="255"/>
      <c r="BA10" s="255" t="s">
        <v>1750</v>
      </c>
      <c r="BB10" s="255" t="s">
        <v>1808</v>
      </c>
      <c r="BC10" s="255" t="s">
        <v>1752</v>
      </c>
      <c r="BD10" s="255" t="s">
        <v>1753</v>
      </c>
      <c r="BE10" s="255" t="s">
        <v>1754</v>
      </c>
      <c r="BF10" s="255"/>
      <c r="BG10" s="255" t="s">
        <v>1755</v>
      </c>
      <c r="BH10" s="254" t="s">
        <v>9294</v>
      </c>
      <c r="BI10" s="255" t="s">
        <v>1813</v>
      </c>
      <c r="BJ10" s="255"/>
      <c r="BK10" s="255" t="s">
        <v>1814</v>
      </c>
      <c r="BL10" s="255" t="s">
        <v>1757</v>
      </c>
      <c r="BM10" s="255"/>
      <c r="BN10" s="255" t="s">
        <v>1758</v>
      </c>
      <c r="BO10" s="255"/>
      <c r="BP10" s="255" t="s">
        <v>1817</v>
      </c>
      <c r="BQ10" s="255" t="s">
        <v>1760</v>
      </c>
      <c r="BR10" s="255"/>
      <c r="BS10" s="255" t="s">
        <v>1761</v>
      </c>
      <c r="BT10" s="255"/>
      <c r="BU10" s="255"/>
      <c r="BV10" s="255" t="s">
        <v>1762</v>
      </c>
      <c r="BW10" s="255" t="s">
        <v>1763</v>
      </c>
      <c r="BX10" s="255" t="s">
        <v>1822</v>
      </c>
      <c r="BY10" s="255"/>
      <c r="BZ10" s="255" t="s">
        <v>1765</v>
      </c>
      <c r="CA10" s="255" t="s">
        <v>1766</v>
      </c>
      <c r="CB10" s="255" t="s">
        <v>1767</v>
      </c>
      <c r="CC10" s="255" t="s">
        <v>1768</v>
      </c>
      <c r="CD10" s="255" t="s">
        <v>1827</v>
      </c>
      <c r="CE10" s="255"/>
      <c r="CF10" s="255" t="s">
        <v>1770</v>
      </c>
      <c r="CG10" s="255"/>
      <c r="CH10" s="255" t="s">
        <v>1883</v>
      </c>
      <c r="CI10" s="255"/>
      <c r="CJ10" s="255" t="s">
        <v>1772</v>
      </c>
      <c r="CK10" s="255"/>
      <c r="CL10" s="225" t="s">
        <v>9336</v>
      </c>
      <c r="CM10" s="255"/>
      <c r="CN10" s="255"/>
      <c r="CO10" s="255" t="s">
        <v>1773</v>
      </c>
      <c r="CP10" s="255"/>
      <c r="CQ10" s="255" t="s">
        <v>1774</v>
      </c>
      <c r="CR10" s="255" t="s">
        <v>1832</v>
      </c>
      <c r="CS10" s="255" t="s">
        <v>1776</v>
      </c>
      <c r="CT10" s="255" t="s">
        <v>1777</v>
      </c>
      <c r="CU10" s="255" t="s">
        <v>1778</v>
      </c>
      <c r="CV10" s="255" t="s">
        <v>1779</v>
      </c>
      <c r="CW10" s="255"/>
    </row>
    <row r="11" spans="1:101" x14ac:dyDescent="0.25">
      <c r="A11" s="255" t="s">
        <v>1780</v>
      </c>
      <c r="B11" s="255"/>
      <c r="C11" s="255"/>
      <c r="D11" s="255"/>
      <c r="E11" s="255" t="s">
        <v>1781</v>
      </c>
      <c r="F11" s="255"/>
      <c r="G11" s="255"/>
      <c r="H11" s="255"/>
      <c r="I11" s="255" t="s">
        <v>1782</v>
      </c>
      <c r="J11" s="255"/>
      <c r="K11" s="255" t="s">
        <v>1839</v>
      </c>
      <c r="L11" s="255" t="s">
        <v>1784</v>
      </c>
      <c r="M11" s="255" t="s">
        <v>1785</v>
      </c>
      <c r="N11" s="255" t="s">
        <v>9251</v>
      </c>
      <c r="O11" s="255"/>
      <c r="P11" s="266" t="s">
        <v>1787</v>
      </c>
      <c r="Q11" s="255"/>
      <c r="R11" s="255" t="s">
        <v>1788</v>
      </c>
      <c r="S11" s="255" t="s">
        <v>1789</v>
      </c>
      <c r="T11" s="255" t="s">
        <v>1790</v>
      </c>
      <c r="U11" s="255"/>
      <c r="V11" s="255"/>
      <c r="W11" s="255"/>
      <c r="X11" s="255" t="s">
        <v>1791</v>
      </c>
      <c r="Y11" s="255" t="s">
        <v>1792</v>
      </c>
      <c r="Z11" s="255" t="s">
        <v>1793</v>
      </c>
      <c r="AA11" s="255" t="s">
        <v>1601</v>
      </c>
      <c r="AB11" s="255" t="s">
        <v>1670</v>
      </c>
      <c r="AC11" s="255" t="s">
        <v>1795</v>
      </c>
      <c r="AD11" s="293" t="s">
        <v>9350</v>
      </c>
      <c r="AE11" s="267" t="s">
        <v>9320</v>
      </c>
      <c r="AF11" s="255"/>
      <c r="AG11" s="255" t="s">
        <v>1796</v>
      </c>
      <c r="AH11" s="256" t="s">
        <v>1739</v>
      </c>
      <c r="AI11" s="256" t="s">
        <v>1798</v>
      </c>
      <c r="AJ11" s="256" t="s">
        <v>1799</v>
      </c>
      <c r="AK11" s="256"/>
      <c r="AL11" s="256"/>
      <c r="AM11" s="256"/>
      <c r="AN11" s="266" t="s">
        <v>9360</v>
      </c>
      <c r="AO11" s="256" t="s">
        <v>1801</v>
      </c>
      <c r="AP11" s="256" t="s">
        <v>1960</v>
      </c>
      <c r="AQ11" s="256" t="s">
        <v>1859</v>
      </c>
      <c r="AR11" s="255" t="s">
        <v>1803</v>
      </c>
      <c r="AS11" s="255" t="s">
        <v>1804</v>
      </c>
      <c r="AT11" s="255"/>
      <c r="AU11" s="255" t="s">
        <v>1862</v>
      </c>
      <c r="AV11" s="255"/>
      <c r="AW11" s="255"/>
      <c r="AX11" s="255"/>
      <c r="AY11" s="255" t="s">
        <v>1806</v>
      </c>
      <c r="AZ11" s="255"/>
      <c r="BA11" s="255" t="s">
        <v>1807</v>
      </c>
      <c r="BB11" s="255" t="s">
        <v>1864</v>
      </c>
      <c r="BC11" s="255" t="s">
        <v>1809</v>
      </c>
      <c r="BD11" s="255" t="s">
        <v>1810</v>
      </c>
      <c r="BE11" s="255" t="s">
        <v>1811</v>
      </c>
      <c r="BF11" s="255"/>
      <c r="BG11" s="255" t="s">
        <v>1812</v>
      </c>
      <c r="BH11" s="254" t="s">
        <v>9295</v>
      </c>
      <c r="BI11" s="255" t="s">
        <v>1869</v>
      </c>
      <c r="BJ11" s="255"/>
      <c r="BK11" s="255" t="s">
        <v>1870</v>
      </c>
      <c r="BL11" s="255" t="s">
        <v>1815</v>
      </c>
      <c r="BM11" s="255"/>
      <c r="BN11" s="255" t="s">
        <v>1816</v>
      </c>
      <c r="BO11" s="255"/>
      <c r="BP11" s="255" t="s">
        <v>1872</v>
      </c>
      <c r="BQ11" s="255" t="s">
        <v>1818</v>
      </c>
      <c r="BR11" s="255"/>
      <c r="BS11" s="255" t="s">
        <v>1819</v>
      </c>
      <c r="BT11" s="255"/>
      <c r="BU11" s="255"/>
      <c r="BV11" s="255" t="s">
        <v>1820</v>
      </c>
      <c r="BW11" s="255" t="s">
        <v>1875</v>
      </c>
      <c r="BX11" s="255" t="s">
        <v>1876</v>
      </c>
      <c r="BY11" s="255"/>
      <c r="BZ11" s="255" t="s">
        <v>1823</v>
      </c>
      <c r="CA11" s="255" t="s">
        <v>1824</v>
      </c>
      <c r="CB11" s="255" t="s">
        <v>1825</v>
      </c>
      <c r="CC11" s="255" t="s">
        <v>1826</v>
      </c>
      <c r="CD11" s="255" t="s">
        <v>1881</v>
      </c>
      <c r="CE11" s="255"/>
      <c r="CF11" s="255" t="s">
        <v>1828</v>
      </c>
      <c r="CG11" s="255"/>
      <c r="CH11" s="255" t="s">
        <v>1934</v>
      </c>
      <c r="CI11" s="255"/>
      <c r="CJ11" s="255"/>
      <c r="CK11" s="255"/>
      <c r="CL11" s="225" t="s">
        <v>9337</v>
      </c>
      <c r="CM11" s="255"/>
      <c r="CN11" s="255"/>
      <c r="CO11" s="255" t="s">
        <v>1830</v>
      </c>
      <c r="CP11" s="255"/>
      <c r="CQ11" s="255" t="s">
        <v>1831</v>
      </c>
      <c r="CR11" s="255" t="s">
        <v>1886</v>
      </c>
      <c r="CS11" s="255" t="s">
        <v>1833</v>
      </c>
      <c r="CT11" s="255" t="s">
        <v>1834</v>
      </c>
      <c r="CU11" s="255" t="s">
        <v>1835</v>
      </c>
      <c r="CV11" s="255"/>
      <c r="CW11" s="255"/>
    </row>
    <row r="12" spans="1:101" x14ac:dyDescent="0.25">
      <c r="A12" s="255" t="s">
        <v>1836</v>
      </c>
      <c r="B12" s="255"/>
      <c r="C12" s="255"/>
      <c r="D12" s="255"/>
      <c r="E12" s="255" t="s">
        <v>1837</v>
      </c>
      <c r="F12" s="255"/>
      <c r="G12" s="255"/>
      <c r="H12" s="255"/>
      <c r="I12" s="255" t="s">
        <v>1838</v>
      </c>
      <c r="J12" s="255"/>
      <c r="K12" s="255" t="s">
        <v>1893</v>
      </c>
      <c r="L12" s="255" t="s">
        <v>1840</v>
      </c>
      <c r="M12" s="255" t="s">
        <v>1841</v>
      </c>
      <c r="N12" s="255" t="s">
        <v>1593</v>
      </c>
      <c r="O12" s="255"/>
      <c r="P12" s="266" t="s">
        <v>1843</v>
      </c>
      <c r="Q12" s="255"/>
      <c r="R12" s="255" t="s">
        <v>1844</v>
      </c>
      <c r="S12" s="255" t="s">
        <v>1845</v>
      </c>
      <c r="T12" s="255" t="s">
        <v>1846</v>
      </c>
      <c r="U12" s="255"/>
      <c r="V12" s="255"/>
      <c r="W12" s="255"/>
      <c r="X12" s="255" t="s">
        <v>1847</v>
      </c>
      <c r="Y12" s="255" t="s">
        <v>1848</v>
      </c>
      <c r="Z12" s="255" t="s">
        <v>1849</v>
      </c>
      <c r="AA12" s="255" t="s">
        <v>1669</v>
      </c>
      <c r="AB12" s="255" t="s">
        <v>1735</v>
      </c>
      <c r="AC12" s="255" t="s">
        <v>1851</v>
      </c>
      <c r="AD12" s="293" t="s">
        <v>9351</v>
      </c>
      <c r="AE12" s="294" t="s">
        <v>9401</v>
      </c>
      <c r="AF12" s="255"/>
      <c r="AG12" s="255" t="s">
        <v>1852</v>
      </c>
      <c r="AH12" s="256" t="s">
        <v>1797</v>
      </c>
      <c r="AI12" s="256" t="s">
        <v>1854</v>
      </c>
      <c r="AJ12" s="256" t="s">
        <v>1855</v>
      </c>
      <c r="AK12" s="256"/>
      <c r="AL12" s="256"/>
      <c r="AM12" s="256"/>
      <c r="AN12" s="256" t="s">
        <v>1800</v>
      </c>
      <c r="AO12" s="256" t="s">
        <v>1857</v>
      </c>
      <c r="AP12" s="256" t="s">
        <v>2003</v>
      </c>
      <c r="AQ12" s="256" t="s">
        <v>1912</v>
      </c>
      <c r="AR12" s="255" t="s">
        <v>1860</v>
      </c>
      <c r="AS12" s="255" t="s">
        <v>1861</v>
      </c>
      <c r="AT12" s="255"/>
      <c r="AU12" s="255" t="s">
        <v>1915</v>
      </c>
      <c r="AV12" s="255"/>
      <c r="AW12" s="255"/>
      <c r="AX12" s="255"/>
      <c r="AY12" s="255" t="s">
        <v>1863</v>
      </c>
      <c r="AZ12" s="255"/>
      <c r="BA12" s="255"/>
      <c r="BB12" s="255" t="s">
        <v>1917</v>
      </c>
      <c r="BC12" s="255" t="s">
        <v>1865</v>
      </c>
      <c r="BD12" s="255" t="s">
        <v>1866</v>
      </c>
      <c r="BE12" s="255" t="s">
        <v>1867</v>
      </c>
      <c r="BF12" s="255"/>
      <c r="BG12" s="255" t="s">
        <v>9279</v>
      </c>
      <c r="BH12" s="254" t="s">
        <v>9296</v>
      </c>
      <c r="BI12" s="255" t="s">
        <v>1921</v>
      </c>
      <c r="BJ12" s="255"/>
      <c r="BK12" s="255" t="s">
        <v>1922</v>
      </c>
      <c r="BL12" s="255" t="s">
        <v>1871</v>
      </c>
      <c r="BM12" s="255"/>
      <c r="BN12" s="255"/>
      <c r="BO12" s="255"/>
      <c r="BP12" s="255" t="s">
        <v>1924</v>
      </c>
      <c r="BQ12" s="255"/>
      <c r="BR12" s="255"/>
      <c r="BS12" s="255" t="s">
        <v>1873</v>
      </c>
      <c r="BT12" s="255"/>
      <c r="BU12" s="255"/>
      <c r="BV12" s="255" t="s">
        <v>1874</v>
      </c>
      <c r="BW12" s="255" t="s">
        <v>9284</v>
      </c>
      <c r="BX12" s="255" t="s">
        <v>1927</v>
      </c>
      <c r="BY12" s="255"/>
      <c r="BZ12" s="255" t="s">
        <v>1877</v>
      </c>
      <c r="CA12" s="255" t="s">
        <v>1878</v>
      </c>
      <c r="CB12" s="255" t="s">
        <v>1879</v>
      </c>
      <c r="CC12" s="255" t="s">
        <v>1880</v>
      </c>
      <c r="CD12" s="255" t="s">
        <v>1932</v>
      </c>
      <c r="CE12" s="255"/>
      <c r="CF12" s="255" t="s">
        <v>1882</v>
      </c>
      <c r="CG12" s="255"/>
      <c r="CH12" s="255" t="s">
        <v>1980</v>
      </c>
      <c r="CI12" s="255"/>
      <c r="CJ12" s="255"/>
      <c r="CK12" s="255"/>
      <c r="CL12" s="225" t="s">
        <v>9338</v>
      </c>
      <c r="CM12" s="255"/>
      <c r="CN12" s="255"/>
      <c r="CO12" s="255" t="s">
        <v>1884</v>
      </c>
      <c r="CP12" s="255"/>
      <c r="CQ12" s="255" t="s">
        <v>1885</v>
      </c>
      <c r="CR12" s="255" t="s">
        <v>1937</v>
      </c>
      <c r="CS12" s="255" t="s">
        <v>1887</v>
      </c>
      <c r="CT12" s="255" t="s">
        <v>1888</v>
      </c>
      <c r="CU12" s="255" t="s">
        <v>1889</v>
      </c>
      <c r="CV12" s="255"/>
      <c r="CW12" s="255"/>
    </row>
    <row r="13" spans="1:101" x14ac:dyDescent="0.25">
      <c r="A13" s="255" t="s">
        <v>1890</v>
      </c>
      <c r="B13" s="255"/>
      <c r="C13" s="255"/>
      <c r="D13" s="255"/>
      <c r="E13" s="255" t="s">
        <v>1891</v>
      </c>
      <c r="F13" s="255"/>
      <c r="G13" s="255"/>
      <c r="H13" s="255"/>
      <c r="I13" s="255" t="s">
        <v>1892</v>
      </c>
      <c r="J13" s="255"/>
      <c r="K13" s="255" t="s">
        <v>1943</v>
      </c>
      <c r="L13" s="255" t="s">
        <v>1894</v>
      </c>
      <c r="M13" s="255" t="s">
        <v>1895</v>
      </c>
      <c r="N13" s="255" t="s">
        <v>9252</v>
      </c>
      <c r="O13" s="255"/>
      <c r="P13" s="266" t="s">
        <v>1896</v>
      </c>
      <c r="Q13" s="255"/>
      <c r="R13" s="255" t="s">
        <v>1897</v>
      </c>
      <c r="S13" s="255" t="s">
        <v>1898</v>
      </c>
      <c r="T13" s="255" t="s">
        <v>1899</v>
      </c>
      <c r="U13" s="255"/>
      <c r="V13" s="255"/>
      <c r="W13" s="255"/>
      <c r="X13" s="255" t="s">
        <v>1900</v>
      </c>
      <c r="Y13" s="255" t="s">
        <v>1901</v>
      </c>
      <c r="Z13" s="255" t="s">
        <v>1902</v>
      </c>
      <c r="AA13" s="255" t="s">
        <v>1734</v>
      </c>
      <c r="AB13" s="255" t="s">
        <v>1794</v>
      </c>
      <c r="AC13" s="255" t="s">
        <v>1904</v>
      </c>
      <c r="AD13" s="293" t="s">
        <v>9352</v>
      </c>
      <c r="AE13" s="267" t="s">
        <v>9321</v>
      </c>
      <c r="AF13" s="255"/>
      <c r="AG13" s="255" t="s">
        <v>1905</v>
      </c>
      <c r="AH13" s="256" t="s">
        <v>1853</v>
      </c>
      <c r="AI13" s="256" t="s">
        <v>1907</v>
      </c>
      <c r="AJ13" s="256" t="s">
        <v>1908</v>
      </c>
      <c r="AK13" s="256"/>
      <c r="AL13" s="256"/>
      <c r="AM13" s="256"/>
      <c r="AN13" s="256" t="s">
        <v>1856</v>
      </c>
      <c r="AO13" s="256" t="s">
        <v>1910</v>
      </c>
      <c r="AP13" s="256" t="s">
        <v>2044</v>
      </c>
      <c r="AQ13" s="256" t="s">
        <v>1961</v>
      </c>
      <c r="AR13" s="255" t="s">
        <v>1913</v>
      </c>
      <c r="AS13" s="255" t="s">
        <v>1914</v>
      </c>
      <c r="AT13" s="255"/>
      <c r="AU13" s="255"/>
      <c r="AV13" s="255"/>
      <c r="AW13" s="255"/>
      <c r="AX13" s="255"/>
      <c r="AY13" s="255" t="s">
        <v>1916</v>
      </c>
      <c r="AZ13" s="255"/>
      <c r="BA13" s="255"/>
      <c r="BB13" s="255" t="s">
        <v>1965</v>
      </c>
      <c r="BC13" s="255" t="s">
        <v>1918</v>
      </c>
      <c r="BD13" s="255" t="s">
        <v>1919</v>
      </c>
      <c r="BE13" s="255"/>
      <c r="BF13" s="255"/>
      <c r="BG13" s="255" t="s">
        <v>1868</v>
      </c>
      <c r="BH13" s="254" t="s">
        <v>9297</v>
      </c>
      <c r="BI13" s="255" t="s">
        <v>1967</v>
      </c>
      <c r="BJ13" s="255"/>
      <c r="BK13" s="255" t="s">
        <v>1968</v>
      </c>
      <c r="BL13" s="255" t="s">
        <v>1923</v>
      </c>
      <c r="BM13" s="255"/>
      <c r="BN13" s="255"/>
      <c r="BO13" s="255"/>
      <c r="BP13" s="255" t="s">
        <v>1970</v>
      </c>
      <c r="BQ13" s="255"/>
      <c r="BR13" s="255"/>
      <c r="BS13" s="255" t="s">
        <v>1925</v>
      </c>
      <c r="BT13" s="255"/>
      <c r="BU13" s="255"/>
      <c r="BV13" s="255" t="s">
        <v>1926</v>
      </c>
      <c r="BW13" s="255"/>
      <c r="BX13" s="255" t="s">
        <v>1973</v>
      </c>
      <c r="BY13" s="255"/>
      <c r="BZ13" s="255" t="s">
        <v>1928</v>
      </c>
      <c r="CA13" s="255" t="s">
        <v>1929</v>
      </c>
      <c r="CB13" s="255" t="s">
        <v>1930</v>
      </c>
      <c r="CC13" s="255" t="s">
        <v>1931</v>
      </c>
      <c r="CD13" s="255" t="s">
        <v>1978</v>
      </c>
      <c r="CE13" s="255"/>
      <c r="CF13" s="255" t="s">
        <v>1933</v>
      </c>
      <c r="CG13" s="255"/>
      <c r="CH13" s="255" t="s">
        <v>2021</v>
      </c>
      <c r="CI13" s="255"/>
      <c r="CJ13" s="255"/>
      <c r="CK13" s="255"/>
      <c r="CL13" s="225" t="s">
        <v>9339</v>
      </c>
      <c r="CM13" s="255"/>
      <c r="CN13" s="255"/>
      <c r="CO13" s="255" t="s">
        <v>1935</v>
      </c>
      <c r="CP13" s="255"/>
      <c r="CQ13" s="255" t="s">
        <v>1936</v>
      </c>
      <c r="CR13" s="255" t="s">
        <v>1983</v>
      </c>
      <c r="CS13" s="255" t="s">
        <v>1938</v>
      </c>
      <c r="CT13" s="255" t="s">
        <v>1939</v>
      </c>
      <c r="CU13" s="255"/>
      <c r="CV13" s="255"/>
      <c r="CW13" s="255"/>
    </row>
    <row r="14" spans="1:101" x14ac:dyDescent="0.25">
      <c r="A14" s="255" t="s">
        <v>1940</v>
      </c>
      <c r="B14" s="255"/>
      <c r="C14" s="255"/>
      <c r="D14" s="255"/>
      <c r="E14" s="255" t="s">
        <v>1941</v>
      </c>
      <c r="F14" s="255"/>
      <c r="G14" s="255"/>
      <c r="H14" s="255"/>
      <c r="I14" s="255" t="s">
        <v>1942</v>
      </c>
      <c r="J14" s="255"/>
      <c r="K14" s="255" t="s">
        <v>1987</v>
      </c>
      <c r="L14" s="255" t="s">
        <v>1944</v>
      </c>
      <c r="M14" s="255" t="s">
        <v>1945</v>
      </c>
      <c r="N14" s="255" t="s">
        <v>1661</v>
      </c>
      <c r="O14" s="255"/>
      <c r="P14" s="266" t="s">
        <v>1947</v>
      </c>
      <c r="Q14" s="255"/>
      <c r="R14" s="255" t="s">
        <v>1948</v>
      </c>
      <c r="S14" s="255" t="s">
        <v>1949</v>
      </c>
      <c r="T14" s="255" t="s">
        <v>1950</v>
      </c>
      <c r="U14" s="255"/>
      <c r="V14" s="255"/>
      <c r="W14" s="255"/>
      <c r="X14" s="255" t="s">
        <v>1951</v>
      </c>
      <c r="Y14" s="255"/>
      <c r="Z14" s="255" t="s">
        <v>1952</v>
      </c>
      <c r="AA14" s="255"/>
      <c r="AB14" s="255" t="s">
        <v>1850</v>
      </c>
      <c r="AC14" s="255" t="s">
        <v>1954</v>
      </c>
      <c r="AD14" s="293" t="s">
        <v>9353</v>
      </c>
      <c r="AE14" s="267" t="s">
        <v>9322</v>
      </c>
      <c r="AF14" s="255"/>
      <c r="AG14" s="255" t="s">
        <v>1955</v>
      </c>
      <c r="AH14" s="256" t="s">
        <v>1906</v>
      </c>
      <c r="AI14" s="256" t="s">
        <v>1957</v>
      </c>
      <c r="AJ14" s="256" t="s">
        <v>1958</v>
      </c>
      <c r="AK14" s="256"/>
      <c r="AL14" s="256"/>
      <c r="AM14" s="256"/>
      <c r="AN14" s="256" t="s">
        <v>1909</v>
      </c>
      <c r="AO14" s="256" t="s">
        <v>1959</v>
      </c>
      <c r="AQ14" s="256" t="s">
        <v>2004</v>
      </c>
      <c r="AR14" s="255" t="s">
        <v>1962</v>
      </c>
      <c r="AS14" s="255" t="s">
        <v>1963</v>
      </c>
      <c r="AT14" s="255"/>
      <c r="AU14" s="255"/>
      <c r="AV14" s="255"/>
      <c r="AW14" s="255"/>
      <c r="AX14" s="255"/>
      <c r="AY14" s="255" t="s">
        <v>1964</v>
      </c>
      <c r="AZ14" s="255"/>
      <c r="BA14" s="255"/>
      <c r="BB14" s="255"/>
      <c r="BC14" s="255"/>
      <c r="BD14" s="255"/>
      <c r="BE14" s="255"/>
      <c r="BF14" s="255"/>
      <c r="BG14" s="255" t="s">
        <v>1920</v>
      </c>
      <c r="BH14" s="255"/>
      <c r="BI14" s="255" t="s">
        <v>2008</v>
      </c>
      <c r="BJ14" s="255"/>
      <c r="BK14" s="255" t="s">
        <v>2009</v>
      </c>
      <c r="BL14" s="255" t="s">
        <v>1969</v>
      </c>
      <c r="BM14" s="255"/>
      <c r="BN14" s="255"/>
      <c r="BO14" s="255"/>
      <c r="BP14" s="255" t="s">
        <v>2011</v>
      </c>
      <c r="BQ14" s="255"/>
      <c r="BR14" s="255"/>
      <c r="BS14" s="255" t="s">
        <v>1971</v>
      </c>
      <c r="BT14" s="255"/>
      <c r="BU14" s="255"/>
      <c r="BV14" s="255" t="s">
        <v>1972</v>
      </c>
      <c r="BW14" s="255"/>
      <c r="BX14" s="255" t="s">
        <v>2014</v>
      </c>
      <c r="BY14" s="255"/>
      <c r="BZ14" s="255" t="s">
        <v>1974</v>
      </c>
      <c r="CA14" s="255" t="s">
        <v>1975</v>
      </c>
      <c r="CB14" s="255" t="s">
        <v>1976</v>
      </c>
      <c r="CC14" s="255" t="s">
        <v>1977</v>
      </c>
      <c r="CD14" s="225" t="s">
        <v>9328</v>
      </c>
      <c r="CE14" s="255"/>
      <c r="CF14" s="255" t="s">
        <v>1979</v>
      </c>
      <c r="CG14" s="255"/>
      <c r="CH14" s="255" t="s">
        <v>2059</v>
      </c>
      <c r="CI14" s="255"/>
      <c r="CJ14" s="255"/>
      <c r="CK14" s="255"/>
      <c r="CL14" s="255" t="s">
        <v>1362</v>
      </c>
      <c r="CM14" s="255"/>
      <c r="CN14" s="255"/>
      <c r="CO14" s="255" t="s">
        <v>1981</v>
      </c>
      <c r="CP14" s="255"/>
      <c r="CQ14" s="255" t="s">
        <v>1982</v>
      </c>
      <c r="CR14" s="255" t="s">
        <v>2024</v>
      </c>
      <c r="CS14" s="255" t="s">
        <v>1984</v>
      </c>
      <c r="CT14" s="255" t="s">
        <v>1985</v>
      </c>
      <c r="CU14" s="255"/>
      <c r="CV14" s="255"/>
      <c r="CW14" s="255"/>
    </row>
    <row r="15" spans="1:101" x14ac:dyDescent="0.25">
      <c r="A15" s="255"/>
      <c r="B15" s="255"/>
      <c r="C15" s="255"/>
      <c r="D15" s="255"/>
      <c r="E15" s="255"/>
      <c r="F15" s="255"/>
      <c r="G15" s="255"/>
      <c r="H15" s="255"/>
      <c r="I15" s="255" t="s">
        <v>1986</v>
      </c>
      <c r="J15" s="255"/>
      <c r="K15" s="255" t="s">
        <v>2028</v>
      </c>
      <c r="L15" s="255" t="s">
        <v>1988</v>
      </c>
      <c r="M15" s="255" t="s">
        <v>1989</v>
      </c>
      <c r="N15" s="255" t="s">
        <v>9253</v>
      </c>
      <c r="O15" s="255"/>
      <c r="P15" s="266" t="s">
        <v>1991</v>
      </c>
      <c r="Q15" s="255"/>
      <c r="R15" s="255" t="s">
        <v>1992</v>
      </c>
      <c r="S15" s="255" t="s">
        <v>1993</v>
      </c>
      <c r="T15" s="255" t="s">
        <v>1994</v>
      </c>
      <c r="U15" s="255"/>
      <c r="V15" s="255"/>
      <c r="W15" s="255"/>
      <c r="X15" s="255" t="s">
        <v>1995</v>
      </c>
      <c r="Y15" s="255"/>
      <c r="Z15" s="255" t="s">
        <v>1996</v>
      </c>
      <c r="AA15" s="255"/>
      <c r="AB15" s="255" t="s">
        <v>1903</v>
      </c>
      <c r="AC15" s="255" t="s">
        <v>2039</v>
      </c>
      <c r="AD15" s="293" t="s">
        <v>9354</v>
      </c>
      <c r="AE15" s="255" t="s">
        <v>1536</v>
      </c>
      <c r="AF15" s="255"/>
      <c r="AG15" s="255" t="s">
        <v>1999</v>
      </c>
      <c r="AH15" s="256" t="s">
        <v>1956</v>
      </c>
      <c r="AI15" s="256"/>
      <c r="AJ15" s="256" t="s">
        <v>2001</v>
      </c>
      <c r="AK15" s="256"/>
      <c r="AL15" s="256"/>
      <c r="AM15" s="256"/>
      <c r="AN15" s="256"/>
      <c r="AO15" s="256" t="s">
        <v>2002</v>
      </c>
      <c r="AQ15" s="256" t="s">
        <v>2045</v>
      </c>
      <c r="AR15" s="255" t="s">
        <v>2005</v>
      </c>
      <c r="AS15" s="255"/>
      <c r="AT15" s="255"/>
      <c r="AU15" s="255"/>
      <c r="AV15" s="255"/>
      <c r="AW15" s="255"/>
      <c r="AX15" s="255"/>
      <c r="AY15" s="255" t="s">
        <v>2006</v>
      </c>
      <c r="AZ15" s="255"/>
      <c r="BA15" s="255"/>
      <c r="BB15" s="255"/>
      <c r="BC15" s="255"/>
      <c r="BD15" s="255"/>
      <c r="BE15" s="255"/>
      <c r="BF15" s="255"/>
      <c r="BG15" s="255" t="s">
        <v>1966</v>
      </c>
      <c r="BH15" s="255"/>
      <c r="BI15" s="255"/>
      <c r="BJ15" s="255"/>
      <c r="BK15" s="255" t="s">
        <v>2049</v>
      </c>
      <c r="BL15" s="255" t="s">
        <v>2010</v>
      </c>
      <c r="BM15" s="255"/>
      <c r="BN15" s="255"/>
      <c r="BO15" s="255"/>
      <c r="BQ15" s="255"/>
      <c r="BR15" s="255"/>
      <c r="BS15" s="255" t="s">
        <v>2012</v>
      </c>
      <c r="BT15" s="255"/>
      <c r="BU15" s="255"/>
      <c r="BV15" s="255" t="s">
        <v>2013</v>
      </c>
      <c r="BW15" s="255"/>
      <c r="BX15" s="255" t="s">
        <v>2052</v>
      </c>
      <c r="BY15" s="255"/>
      <c r="BZ15" s="255" t="s">
        <v>2015</v>
      </c>
      <c r="CA15" s="255" t="s">
        <v>2016</v>
      </c>
      <c r="CB15" s="255" t="s">
        <v>2017</v>
      </c>
      <c r="CC15" s="255" t="s">
        <v>2018</v>
      </c>
      <c r="CD15" s="255" t="s">
        <v>2019</v>
      </c>
      <c r="CE15" s="255"/>
      <c r="CF15" s="255" t="s">
        <v>2020</v>
      </c>
      <c r="CG15" s="255"/>
      <c r="CH15" s="255" t="s">
        <v>2093</v>
      </c>
      <c r="CI15" s="255"/>
      <c r="CJ15" s="255"/>
      <c r="CK15" s="255"/>
      <c r="CL15" s="225" t="s">
        <v>9340</v>
      </c>
      <c r="CM15" s="255"/>
      <c r="CN15" s="255"/>
      <c r="CO15" s="255" t="s">
        <v>2022</v>
      </c>
      <c r="CP15" s="255"/>
      <c r="CQ15" s="255" t="s">
        <v>2023</v>
      </c>
      <c r="CR15" s="255" t="s">
        <v>2062</v>
      </c>
      <c r="CS15" s="255" t="s">
        <v>2025</v>
      </c>
      <c r="CT15" s="255" t="s">
        <v>2026</v>
      </c>
      <c r="CU15" s="255"/>
      <c r="CV15" s="255"/>
      <c r="CW15" s="255"/>
    </row>
    <row r="16" spans="1:101" x14ac:dyDescent="0.25">
      <c r="A16" s="255"/>
      <c r="B16" s="255"/>
      <c r="C16" s="255"/>
      <c r="D16" s="255"/>
      <c r="E16" s="255"/>
      <c r="F16" s="255"/>
      <c r="G16" s="255"/>
      <c r="H16" s="255"/>
      <c r="I16" s="255" t="s">
        <v>2027</v>
      </c>
      <c r="J16" s="255"/>
      <c r="K16" s="255" t="s">
        <v>2066</v>
      </c>
      <c r="L16" s="255" t="s">
        <v>2029</v>
      </c>
      <c r="M16" s="255" t="s">
        <v>2030</v>
      </c>
      <c r="N16" s="255" t="s">
        <v>1726</v>
      </c>
      <c r="O16" s="255"/>
      <c r="P16" s="266" t="s">
        <v>2032</v>
      </c>
      <c r="Q16" s="255"/>
      <c r="R16" s="255" t="s">
        <v>2033</v>
      </c>
      <c r="S16" s="255" t="s">
        <v>2034</v>
      </c>
      <c r="T16" s="255" t="s">
        <v>2035</v>
      </c>
      <c r="U16" s="255"/>
      <c r="V16" s="255"/>
      <c r="W16" s="255"/>
      <c r="X16" s="255" t="s">
        <v>2036</v>
      </c>
      <c r="Y16" s="255"/>
      <c r="Z16" s="255" t="s">
        <v>2037</v>
      </c>
      <c r="AA16" s="255"/>
      <c r="AB16" s="255" t="s">
        <v>1953</v>
      </c>
      <c r="AC16" s="255" t="s">
        <v>2075</v>
      </c>
      <c r="AD16" s="293" t="s">
        <v>9355</v>
      </c>
      <c r="AE16" s="255" t="s">
        <v>1604</v>
      </c>
      <c r="AF16" s="255"/>
      <c r="AG16" s="255" t="s">
        <v>2040</v>
      </c>
      <c r="AH16" s="256" t="s">
        <v>2000</v>
      </c>
      <c r="AI16" s="256"/>
      <c r="AJ16" s="256" t="s">
        <v>2042</v>
      </c>
      <c r="AK16" s="256"/>
      <c r="AL16" s="256"/>
      <c r="AM16" s="256"/>
      <c r="AN16" s="256"/>
      <c r="AO16" s="256" t="s">
        <v>2043</v>
      </c>
      <c r="AP16" s="256"/>
      <c r="AQ16" s="256" t="s">
        <v>2080</v>
      </c>
      <c r="AR16" s="255" t="s">
        <v>2046</v>
      </c>
      <c r="AS16" s="255"/>
      <c r="AT16" s="255"/>
      <c r="AU16" s="255"/>
      <c r="AV16" s="255"/>
      <c r="AW16" s="255"/>
      <c r="AX16" s="255"/>
      <c r="AY16" s="268" t="s">
        <v>2047</v>
      </c>
      <c r="AZ16" s="255"/>
      <c r="BA16" s="255"/>
      <c r="BB16" s="255"/>
      <c r="BC16" s="255"/>
      <c r="BD16" s="255"/>
      <c r="BE16" s="255"/>
      <c r="BF16" s="255"/>
      <c r="BG16" s="255" t="s">
        <v>2007</v>
      </c>
      <c r="BH16" s="255"/>
      <c r="BI16" s="255"/>
      <c r="BJ16" s="255"/>
      <c r="BK16" s="255" t="s">
        <v>2084</v>
      </c>
      <c r="BL16" s="255" t="s">
        <v>2050</v>
      </c>
      <c r="BM16" s="255"/>
      <c r="BN16" s="255"/>
      <c r="BO16" s="255"/>
      <c r="BP16" s="255"/>
      <c r="BQ16" s="255"/>
      <c r="BR16" s="255"/>
      <c r="BS16" s="255"/>
      <c r="BT16" s="255"/>
      <c r="BU16" s="255"/>
      <c r="BV16" s="255" t="s">
        <v>2051</v>
      </c>
      <c r="BW16" s="255"/>
      <c r="BX16" s="255" t="s">
        <v>2087</v>
      </c>
      <c r="BY16" s="255"/>
      <c r="BZ16" s="255" t="s">
        <v>2053</v>
      </c>
      <c r="CA16" s="255" t="s">
        <v>2054</v>
      </c>
      <c r="CB16" s="255" t="s">
        <v>2055</v>
      </c>
      <c r="CC16" s="255" t="s">
        <v>2056</v>
      </c>
      <c r="CD16" s="255" t="s">
        <v>2057</v>
      </c>
      <c r="CE16" s="255"/>
      <c r="CF16" s="255" t="s">
        <v>2058</v>
      </c>
      <c r="CG16" s="255"/>
      <c r="CH16" s="255" t="s">
        <v>2124</v>
      </c>
      <c r="CI16" s="255"/>
      <c r="CJ16" s="255"/>
      <c r="CK16" s="255"/>
      <c r="CL16" s="255" t="s">
        <v>1434</v>
      </c>
      <c r="CM16" s="255"/>
      <c r="CN16" s="255"/>
      <c r="CO16" s="255" t="s">
        <v>2060</v>
      </c>
      <c r="CP16" s="255"/>
      <c r="CQ16" s="255" t="s">
        <v>2061</v>
      </c>
      <c r="CR16" s="255" t="s">
        <v>2095</v>
      </c>
      <c r="CS16" s="255" t="s">
        <v>2063</v>
      </c>
      <c r="CT16" s="255" t="s">
        <v>2064</v>
      </c>
      <c r="CU16" s="255"/>
      <c r="CV16" s="255"/>
      <c r="CW16" s="255"/>
    </row>
    <row r="17" spans="1:101" x14ac:dyDescent="0.25">
      <c r="A17" s="255"/>
      <c r="B17" s="255"/>
      <c r="C17" s="255"/>
      <c r="D17" s="255"/>
      <c r="E17" s="255"/>
      <c r="F17" s="255"/>
      <c r="G17" s="255"/>
      <c r="H17" s="255"/>
      <c r="I17" s="255" t="s">
        <v>2065</v>
      </c>
      <c r="J17" s="255"/>
      <c r="K17" s="255" t="s">
        <v>2099</v>
      </c>
      <c r="L17" s="255" t="s">
        <v>2067</v>
      </c>
      <c r="M17" s="255" t="s">
        <v>2068</v>
      </c>
      <c r="N17" s="255" t="s">
        <v>9254</v>
      </c>
      <c r="O17" s="255"/>
      <c r="P17" s="266" t="s">
        <v>2070</v>
      </c>
      <c r="Q17" s="255"/>
      <c r="R17" s="255"/>
      <c r="S17" s="255"/>
      <c r="T17" s="255" t="s">
        <v>2071</v>
      </c>
      <c r="U17" s="255"/>
      <c r="V17" s="255"/>
      <c r="W17" s="255"/>
      <c r="X17" s="255" t="s">
        <v>2072</v>
      </c>
      <c r="Y17" s="255"/>
      <c r="Z17" s="255" t="s">
        <v>2073</v>
      </c>
      <c r="AA17" s="255"/>
      <c r="AB17" s="255" t="s">
        <v>1997</v>
      </c>
      <c r="AC17" s="255" t="s">
        <v>2107</v>
      </c>
      <c r="AD17" s="293" t="s">
        <v>9356</v>
      </c>
      <c r="AE17" s="267" t="s">
        <v>9323</v>
      </c>
      <c r="AF17" s="255"/>
      <c r="AG17" s="255"/>
      <c r="AH17" s="256" t="s">
        <v>2041</v>
      </c>
      <c r="AI17" s="256"/>
      <c r="AJ17" s="256" t="s">
        <v>2077</v>
      </c>
      <c r="AK17" s="256"/>
      <c r="AL17" s="256"/>
      <c r="AM17" s="256"/>
      <c r="AN17" s="256"/>
      <c r="AO17" s="256" t="s">
        <v>2078</v>
      </c>
      <c r="AP17" s="256"/>
      <c r="AQ17" s="256" t="s">
        <v>2111</v>
      </c>
      <c r="AR17" s="255" t="s">
        <v>2081</v>
      </c>
      <c r="AS17" s="255"/>
      <c r="AT17" s="255"/>
      <c r="AU17" s="255"/>
      <c r="AV17" s="255"/>
      <c r="AW17" s="255"/>
      <c r="AX17" s="255"/>
      <c r="AY17" s="268" t="s">
        <v>2082</v>
      </c>
      <c r="AZ17" s="255"/>
      <c r="BA17" s="255"/>
      <c r="BB17" s="255"/>
      <c r="BC17" s="255"/>
      <c r="BD17" s="255"/>
      <c r="BE17" s="255"/>
      <c r="BF17" s="255"/>
      <c r="BG17" s="255" t="s">
        <v>2048</v>
      </c>
      <c r="BH17" s="255"/>
      <c r="BI17" s="255"/>
      <c r="BJ17" s="255"/>
      <c r="BK17" s="255" t="s">
        <v>2115</v>
      </c>
      <c r="BL17" s="255" t="s">
        <v>2085</v>
      </c>
      <c r="BM17" s="255"/>
      <c r="BN17" s="255"/>
      <c r="BO17" s="255"/>
      <c r="BP17" s="255"/>
      <c r="BQ17" s="255"/>
      <c r="BR17" s="255"/>
      <c r="BS17" s="255"/>
      <c r="BT17" s="255"/>
      <c r="BU17" s="255"/>
      <c r="BV17" s="255" t="s">
        <v>2086</v>
      </c>
      <c r="BW17" s="255"/>
      <c r="BX17" s="255" t="s">
        <v>2118</v>
      </c>
      <c r="BY17" s="255"/>
      <c r="BZ17" s="255" t="s">
        <v>2088</v>
      </c>
      <c r="CA17" s="255" t="s">
        <v>2089</v>
      </c>
      <c r="CB17" s="255" t="s">
        <v>2090</v>
      </c>
      <c r="CC17" s="255" t="s">
        <v>2091</v>
      </c>
      <c r="CD17" s="255" t="s">
        <v>2092</v>
      </c>
      <c r="CE17" s="255"/>
      <c r="CF17" s="255"/>
      <c r="CG17" s="255"/>
      <c r="CH17" s="255" t="s">
        <v>2153</v>
      </c>
      <c r="CI17" s="255"/>
      <c r="CJ17" s="255"/>
      <c r="CK17" s="255"/>
      <c r="CL17" s="225" t="s">
        <v>9341</v>
      </c>
      <c r="CM17" s="255"/>
      <c r="CN17" s="255"/>
      <c r="CO17" s="255"/>
      <c r="CP17" s="255"/>
      <c r="CQ17" s="255" t="s">
        <v>2094</v>
      </c>
      <c r="CR17" s="255" t="s">
        <v>2126</v>
      </c>
      <c r="CS17" s="255" t="s">
        <v>2096</v>
      </c>
      <c r="CT17" s="255" t="s">
        <v>2097</v>
      </c>
      <c r="CU17" s="255"/>
      <c r="CV17" s="255"/>
      <c r="CW17" s="255"/>
    </row>
    <row r="18" spans="1:101" x14ac:dyDescent="0.25">
      <c r="A18" s="255"/>
      <c r="B18" s="255"/>
      <c r="C18" s="255"/>
      <c r="D18" s="255"/>
      <c r="E18" s="255"/>
      <c r="F18" s="255"/>
      <c r="G18" s="255"/>
      <c r="H18" s="255"/>
      <c r="I18" s="255" t="s">
        <v>2098</v>
      </c>
      <c r="J18" s="255"/>
      <c r="K18" s="255" t="s">
        <v>2130</v>
      </c>
      <c r="L18" s="255" t="s">
        <v>2100</v>
      </c>
      <c r="M18" s="255" t="s">
        <v>2101</v>
      </c>
      <c r="N18" s="255" t="s">
        <v>1786</v>
      </c>
      <c r="O18" s="255"/>
      <c r="P18" s="266" t="s">
        <v>2102</v>
      </c>
      <c r="Q18" s="255"/>
      <c r="R18" s="255"/>
      <c r="S18" s="255"/>
      <c r="T18" s="255" t="s">
        <v>2103</v>
      </c>
      <c r="U18" s="255"/>
      <c r="V18" s="255"/>
      <c r="W18" s="255"/>
      <c r="X18" s="255" t="s">
        <v>2104</v>
      </c>
      <c r="Y18" s="255"/>
      <c r="Z18" s="255" t="s">
        <v>2105</v>
      </c>
      <c r="AA18" s="255"/>
      <c r="AB18" s="255" t="s">
        <v>2038</v>
      </c>
      <c r="AC18" s="255" t="s">
        <v>2136</v>
      </c>
      <c r="AD18" s="293" t="s">
        <v>9357</v>
      </c>
      <c r="AE18" s="267" t="s">
        <v>9324</v>
      </c>
      <c r="AF18" s="255"/>
      <c r="AG18" s="255"/>
      <c r="AH18" s="256" t="s">
        <v>2076</v>
      </c>
      <c r="AI18" s="256"/>
      <c r="AJ18" s="256" t="s">
        <v>2109</v>
      </c>
      <c r="AK18" s="256"/>
      <c r="AL18" s="256"/>
      <c r="AM18" s="256"/>
      <c r="AN18" s="256"/>
      <c r="AO18" s="256" t="s">
        <v>2110</v>
      </c>
      <c r="AP18" s="256"/>
      <c r="AQ18" s="256" t="s">
        <v>2140</v>
      </c>
      <c r="AR18" s="255" t="s">
        <v>2112</v>
      </c>
      <c r="AS18" s="255"/>
      <c r="AT18" s="255"/>
      <c r="AU18" s="255"/>
      <c r="AV18" s="255"/>
      <c r="AW18" s="255"/>
      <c r="AX18" s="255"/>
      <c r="AY18" s="268" t="s">
        <v>2113</v>
      </c>
      <c r="AZ18" s="255"/>
      <c r="BA18" s="255"/>
      <c r="BB18" s="255"/>
      <c r="BC18" s="255"/>
      <c r="BD18" s="255"/>
      <c r="BE18" s="255"/>
      <c r="BF18" s="255"/>
      <c r="BG18" s="255" t="s">
        <v>2114</v>
      </c>
      <c r="BH18" s="255"/>
      <c r="BI18" s="255"/>
      <c r="BJ18" s="255"/>
      <c r="BK18" s="255" t="s">
        <v>2144</v>
      </c>
      <c r="BL18" s="255" t="s">
        <v>2116</v>
      </c>
      <c r="BM18" s="255"/>
      <c r="BN18" s="255"/>
      <c r="BO18" s="255"/>
      <c r="BP18" s="255"/>
      <c r="BQ18" s="255"/>
      <c r="BR18" s="255"/>
      <c r="BS18" s="255"/>
      <c r="BT18" s="255"/>
      <c r="BU18" s="255"/>
      <c r="BV18" s="255" t="s">
        <v>2117</v>
      </c>
      <c r="BW18" s="255"/>
      <c r="BX18" s="255" t="s">
        <v>2147</v>
      </c>
      <c r="BY18" s="255"/>
      <c r="BZ18" s="255" t="s">
        <v>2119</v>
      </c>
      <c r="CA18" s="255" t="s">
        <v>2120</v>
      </c>
      <c r="CB18" s="255" t="s">
        <v>2121</v>
      </c>
      <c r="CC18" s="255" t="s">
        <v>2122</v>
      </c>
      <c r="CD18" s="225" t="s">
        <v>9329</v>
      </c>
      <c r="CE18" s="255"/>
      <c r="CF18" s="255"/>
      <c r="CG18" s="255"/>
      <c r="CH18" s="255" t="s">
        <v>2180</v>
      </c>
      <c r="CI18" s="255"/>
      <c r="CJ18" s="255"/>
      <c r="CK18" s="255"/>
      <c r="CL18" s="255" t="s">
        <v>1507</v>
      </c>
      <c r="CM18" s="255"/>
      <c r="CN18" s="255"/>
      <c r="CO18" s="255"/>
      <c r="CP18" s="255"/>
      <c r="CQ18" s="255" t="s">
        <v>2125</v>
      </c>
      <c r="CR18" s="255" t="s">
        <v>2155</v>
      </c>
      <c r="CS18" s="255" t="s">
        <v>2127</v>
      </c>
      <c r="CT18" s="255" t="s">
        <v>2128</v>
      </c>
      <c r="CU18" s="255"/>
      <c r="CV18" s="255"/>
      <c r="CW18" s="255"/>
    </row>
    <row r="19" spans="1:101" x14ac:dyDescent="0.25">
      <c r="A19" s="255"/>
      <c r="B19" s="255"/>
      <c r="C19" s="255"/>
      <c r="D19" s="255"/>
      <c r="E19" s="255"/>
      <c r="F19" s="255"/>
      <c r="G19" s="255"/>
      <c r="H19" s="255"/>
      <c r="I19" s="255" t="s">
        <v>2129</v>
      </c>
      <c r="J19" s="255"/>
      <c r="K19" s="255" t="s">
        <v>2159</v>
      </c>
      <c r="L19" s="255" t="s">
        <v>2131</v>
      </c>
      <c r="M19" s="255"/>
      <c r="N19" s="255" t="s">
        <v>9255</v>
      </c>
      <c r="O19" s="255"/>
      <c r="P19" s="266" t="s">
        <v>2132</v>
      </c>
      <c r="Q19" s="255"/>
      <c r="R19" s="255"/>
      <c r="S19" s="255"/>
      <c r="T19" s="255"/>
      <c r="U19" s="255"/>
      <c r="V19" s="255"/>
      <c r="W19" s="255"/>
      <c r="X19" s="255" t="s">
        <v>2133</v>
      </c>
      <c r="Y19" s="255"/>
      <c r="Z19" s="255" t="s">
        <v>2134</v>
      </c>
      <c r="AA19" s="255"/>
      <c r="AB19" s="255" t="s">
        <v>2074</v>
      </c>
      <c r="AC19" s="255" t="s">
        <v>2164</v>
      </c>
      <c r="AD19" s="293" t="s">
        <v>9358</v>
      </c>
      <c r="AE19" s="255" t="s">
        <v>1672</v>
      </c>
      <c r="AF19" s="255"/>
      <c r="AG19" s="255"/>
      <c r="AH19" s="256" t="s">
        <v>2108</v>
      </c>
      <c r="AI19" s="256"/>
      <c r="AJ19" s="256" t="s">
        <v>2138</v>
      </c>
      <c r="AK19" s="256"/>
      <c r="AL19" s="256"/>
      <c r="AM19" s="256"/>
      <c r="AN19" s="256"/>
      <c r="AO19" s="256" t="s">
        <v>2139</v>
      </c>
      <c r="AP19" s="256"/>
      <c r="AQ19" s="256" t="s">
        <v>2168</v>
      </c>
      <c r="AR19" s="255" t="s">
        <v>2141</v>
      </c>
      <c r="AS19" s="255"/>
      <c r="AT19" s="255"/>
      <c r="AU19" s="255"/>
      <c r="AV19" s="255"/>
      <c r="AW19" s="255"/>
      <c r="AX19" s="255"/>
      <c r="AY19" s="268" t="s">
        <v>2142</v>
      </c>
      <c r="AZ19" s="255"/>
      <c r="BA19" s="255"/>
      <c r="BB19" s="255"/>
      <c r="BC19" s="255"/>
      <c r="BD19" s="255"/>
      <c r="BE19" s="255"/>
      <c r="BF19" s="255"/>
      <c r="BG19" s="255" t="s">
        <v>2143</v>
      </c>
      <c r="BH19" s="255"/>
      <c r="BI19" s="255"/>
      <c r="BJ19" s="255"/>
      <c r="BK19" s="255"/>
      <c r="BL19" s="255" t="s">
        <v>2145</v>
      </c>
      <c r="BM19" s="255"/>
      <c r="BN19" s="255"/>
      <c r="BO19" s="255"/>
      <c r="BP19" s="255"/>
      <c r="BQ19" s="255"/>
      <c r="BR19" s="255"/>
      <c r="BS19" s="255"/>
      <c r="BT19" s="255"/>
      <c r="BU19" s="255"/>
      <c r="BV19" s="255" t="s">
        <v>2146</v>
      </c>
      <c r="BW19" s="255"/>
      <c r="BX19" s="255" t="s">
        <v>2197</v>
      </c>
      <c r="BY19" s="255"/>
      <c r="BZ19" s="255" t="s">
        <v>2148</v>
      </c>
      <c r="CA19" s="255" t="s">
        <v>2149</v>
      </c>
      <c r="CB19" s="255" t="s">
        <v>2150</v>
      </c>
      <c r="CC19" s="255" t="s">
        <v>2151</v>
      </c>
      <c r="CD19" s="255" t="s">
        <v>2123</v>
      </c>
      <c r="CE19" s="255"/>
      <c r="CF19" s="255"/>
      <c r="CG19" s="255"/>
      <c r="CH19" s="255" t="s">
        <v>2203</v>
      </c>
      <c r="CI19" s="255"/>
      <c r="CJ19" s="255"/>
      <c r="CK19" s="255"/>
      <c r="CL19" s="255" t="s">
        <v>1576</v>
      </c>
      <c r="CM19" s="255"/>
      <c r="CN19" s="255"/>
      <c r="CO19" s="255"/>
      <c r="CP19" s="255"/>
      <c r="CQ19" s="255" t="s">
        <v>2154</v>
      </c>
      <c r="CR19" s="255" t="s">
        <v>2181</v>
      </c>
      <c r="CS19" s="255" t="s">
        <v>2156</v>
      </c>
      <c r="CT19" s="255" t="s">
        <v>2157</v>
      </c>
      <c r="CU19" s="255"/>
      <c r="CV19" s="255"/>
      <c r="CW19" s="255"/>
    </row>
    <row r="20" spans="1:101" x14ac:dyDescent="0.25">
      <c r="A20" s="255"/>
      <c r="B20" s="255"/>
      <c r="C20" s="255"/>
      <c r="D20" s="255"/>
      <c r="E20" s="255"/>
      <c r="F20" s="255"/>
      <c r="G20" s="255"/>
      <c r="H20" s="255"/>
      <c r="I20" s="255" t="s">
        <v>2158</v>
      </c>
      <c r="J20" s="255"/>
      <c r="K20" s="255" t="s">
        <v>2184</v>
      </c>
      <c r="L20" s="255" t="s">
        <v>2160</v>
      </c>
      <c r="M20" s="255"/>
      <c r="N20" s="255" t="s">
        <v>1842</v>
      </c>
      <c r="O20" s="255"/>
      <c r="P20" s="266" t="s">
        <v>2161</v>
      </c>
      <c r="Q20" s="255"/>
      <c r="R20" s="255"/>
      <c r="S20" s="255"/>
      <c r="T20" s="255"/>
      <c r="U20" s="255"/>
      <c r="V20" s="255"/>
      <c r="W20" s="255"/>
      <c r="X20" s="255" t="s">
        <v>2162</v>
      </c>
      <c r="Y20" s="255"/>
      <c r="Z20" s="255" t="s">
        <v>2163</v>
      </c>
      <c r="AA20" s="255"/>
      <c r="AB20" s="255" t="s">
        <v>2106</v>
      </c>
      <c r="AC20" s="255" t="s">
        <v>2189</v>
      </c>
      <c r="AD20" s="293"/>
      <c r="AE20" s="255" t="s">
        <v>1737</v>
      </c>
      <c r="AF20" s="255"/>
      <c r="AG20" s="255"/>
      <c r="AH20" s="256" t="s">
        <v>2137</v>
      </c>
      <c r="AI20" s="256"/>
      <c r="AJ20" s="256" t="s">
        <v>2166</v>
      </c>
      <c r="AK20" s="256"/>
      <c r="AL20" s="256"/>
      <c r="AM20" s="256"/>
      <c r="AN20" s="256"/>
      <c r="AO20" s="256" t="s">
        <v>2167</v>
      </c>
      <c r="AP20" s="256"/>
      <c r="AQ20" s="256" t="s">
        <v>2193</v>
      </c>
      <c r="AR20" s="255" t="s">
        <v>2169</v>
      </c>
      <c r="AS20" s="255"/>
      <c r="AT20" s="255"/>
      <c r="AU20" s="255"/>
      <c r="AV20" s="255"/>
      <c r="AW20" s="255"/>
      <c r="AX20" s="255"/>
      <c r="AY20" s="295" t="s">
        <v>9403</v>
      </c>
      <c r="AZ20" s="255"/>
      <c r="BA20" s="255"/>
      <c r="BB20" s="255"/>
      <c r="BC20" s="255"/>
      <c r="BD20" s="255"/>
      <c r="BE20" s="255"/>
      <c r="BF20" s="255"/>
      <c r="BG20" s="255" t="s">
        <v>2171</v>
      </c>
      <c r="BH20" s="255"/>
      <c r="BI20" s="255"/>
      <c r="BJ20" s="255"/>
      <c r="BK20" s="255"/>
      <c r="BL20" s="255" t="s">
        <v>2172</v>
      </c>
      <c r="BM20" s="255"/>
      <c r="BN20" s="255"/>
      <c r="BO20" s="255"/>
      <c r="BP20" s="255"/>
      <c r="BQ20" s="255"/>
      <c r="BR20" s="255"/>
      <c r="BS20" s="255"/>
      <c r="BT20" s="255"/>
      <c r="BU20" s="255"/>
      <c r="BV20" s="255" t="s">
        <v>2173</v>
      </c>
      <c r="BW20" s="255"/>
      <c r="BX20" s="255" t="s">
        <v>2219</v>
      </c>
      <c r="BY20" s="255"/>
      <c r="BZ20" s="255" t="s">
        <v>2175</v>
      </c>
      <c r="CA20" s="255" t="s">
        <v>2176</v>
      </c>
      <c r="CB20" s="255" t="s">
        <v>2177</v>
      </c>
      <c r="CC20" s="255" t="s">
        <v>2178</v>
      </c>
      <c r="CD20" s="255" t="s">
        <v>2152</v>
      </c>
      <c r="CE20" s="255"/>
      <c r="CF20" s="255"/>
      <c r="CG20" s="255"/>
      <c r="CH20" s="255"/>
      <c r="CI20" s="255"/>
      <c r="CJ20" s="255"/>
      <c r="CK20" s="255"/>
      <c r="CL20" s="225" t="s">
        <v>9342</v>
      </c>
      <c r="CM20" s="255"/>
      <c r="CN20" s="255"/>
      <c r="CO20" s="255"/>
      <c r="CP20" s="255"/>
      <c r="CQ20" s="255"/>
      <c r="CR20" s="255" t="s">
        <v>2204</v>
      </c>
      <c r="CS20" s="255" t="s">
        <v>2182</v>
      </c>
      <c r="CT20" s="255" t="s">
        <v>2183</v>
      </c>
      <c r="CU20" s="255"/>
      <c r="CV20" s="255"/>
      <c r="CW20" s="255"/>
    </row>
    <row r="21" spans="1:101" x14ac:dyDescent="0.25">
      <c r="A21" s="255"/>
      <c r="B21" s="255"/>
      <c r="C21" s="255"/>
      <c r="D21" s="255"/>
      <c r="E21" s="255"/>
      <c r="F21" s="255"/>
      <c r="G21" s="255"/>
      <c r="H21" s="255"/>
      <c r="I21" s="255"/>
      <c r="J21" s="255"/>
      <c r="K21" s="255" t="s">
        <v>2206</v>
      </c>
      <c r="L21" s="255" t="s">
        <v>2185</v>
      </c>
      <c r="M21" s="255"/>
      <c r="N21" s="255" t="s">
        <v>9256</v>
      </c>
      <c r="O21" s="255"/>
      <c r="P21" s="266" t="s">
        <v>2186</v>
      </c>
      <c r="Q21" s="255"/>
      <c r="R21" s="255"/>
      <c r="S21" s="255"/>
      <c r="T21" s="255"/>
      <c r="U21" s="255"/>
      <c r="V21" s="255"/>
      <c r="W21" s="255"/>
      <c r="X21" s="255" t="s">
        <v>2187</v>
      </c>
      <c r="Y21" s="255"/>
      <c r="Z21" s="255" t="s">
        <v>2188</v>
      </c>
      <c r="AA21" s="255"/>
      <c r="AB21" s="255" t="s">
        <v>2135</v>
      </c>
      <c r="AC21" s="255" t="s">
        <v>2211</v>
      </c>
      <c r="AD21" s="255"/>
      <c r="AE21" s="267" t="s">
        <v>9325</v>
      </c>
      <c r="AF21" s="255"/>
      <c r="AG21" s="255"/>
      <c r="AH21" s="256" t="s">
        <v>2165</v>
      </c>
      <c r="AI21" s="256"/>
      <c r="AJ21" s="256" t="s">
        <v>2191</v>
      </c>
      <c r="AK21" s="256"/>
      <c r="AL21" s="256"/>
      <c r="AM21" s="256"/>
      <c r="AN21" s="256"/>
      <c r="AO21" s="256" t="s">
        <v>2192</v>
      </c>
      <c r="AP21" s="256"/>
      <c r="AQ21" s="256" t="s">
        <v>2215</v>
      </c>
      <c r="AR21" s="255" t="s">
        <v>2194</v>
      </c>
      <c r="AS21" s="255"/>
      <c r="AT21" s="255"/>
      <c r="AU21" s="255"/>
      <c r="AV21" s="255"/>
      <c r="AW21" s="255"/>
      <c r="AX21" s="255"/>
      <c r="AY21" s="268" t="s">
        <v>2170</v>
      </c>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t="s">
        <v>2196</v>
      </c>
      <c r="BW21" s="255"/>
      <c r="BX21" s="255"/>
      <c r="BY21" s="255"/>
      <c r="BZ21" s="255" t="s">
        <v>2198</v>
      </c>
      <c r="CA21" s="255" t="s">
        <v>2199</v>
      </c>
      <c r="CB21" s="255" t="s">
        <v>2200</v>
      </c>
      <c r="CC21" s="255" t="s">
        <v>2201</v>
      </c>
      <c r="CD21" s="269" t="s">
        <v>2179</v>
      </c>
      <c r="CE21" s="255"/>
      <c r="CF21" s="255"/>
      <c r="CG21" s="255"/>
      <c r="CH21" s="255"/>
      <c r="CI21" s="255"/>
      <c r="CJ21" s="255"/>
      <c r="CK21" s="255"/>
      <c r="CL21" s="255"/>
      <c r="CM21" s="255"/>
      <c r="CN21" s="255"/>
      <c r="CO21" s="255"/>
      <c r="CP21" s="255"/>
      <c r="CQ21" s="255"/>
      <c r="CR21" s="255" t="s">
        <v>2225</v>
      </c>
      <c r="CS21" s="255" t="s">
        <v>2205</v>
      </c>
      <c r="CT21" s="255"/>
      <c r="CU21" s="255"/>
      <c r="CV21" s="255"/>
      <c r="CW21" s="255"/>
    </row>
    <row r="22" spans="1:101" x14ac:dyDescent="0.25">
      <c r="A22" s="255"/>
      <c r="B22" s="255"/>
      <c r="C22" s="255"/>
      <c r="D22" s="255"/>
      <c r="E22" s="255"/>
      <c r="F22" s="255"/>
      <c r="G22" s="255"/>
      <c r="H22" s="255"/>
      <c r="I22" s="255"/>
      <c r="J22" s="255"/>
      <c r="K22" s="255" t="s">
        <v>2227</v>
      </c>
      <c r="L22" s="255" t="s">
        <v>2207</v>
      </c>
      <c r="M22" s="255"/>
      <c r="N22" s="255" t="s">
        <v>1946</v>
      </c>
      <c r="O22" s="255"/>
      <c r="P22" s="266" t="s">
        <v>2208</v>
      </c>
      <c r="Q22" s="255"/>
      <c r="R22" s="255"/>
      <c r="S22" s="255"/>
      <c r="T22" s="255"/>
      <c r="U22" s="255"/>
      <c r="V22" s="255"/>
      <c r="W22" s="255"/>
      <c r="X22" s="255" t="s">
        <v>2209</v>
      </c>
      <c r="Y22" s="255"/>
      <c r="Z22" s="255" t="s">
        <v>2210</v>
      </c>
      <c r="AA22" s="255"/>
      <c r="AB22" s="255"/>
      <c r="AC22" s="255" t="s">
        <v>2231</v>
      </c>
      <c r="AD22" s="255"/>
      <c r="AE22" s="267" t="s">
        <v>9326</v>
      </c>
      <c r="AF22" s="255"/>
      <c r="AG22" s="255"/>
      <c r="AH22" s="256" t="s">
        <v>2190</v>
      </c>
      <c r="AI22" s="256"/>
      <c r="AJ22" s="256" t="s">
        <v>2213</v>
      </c>
      <c r="AK22" s="256"/>
      <c r="AL22" s="256"/>
      <c r="AM22" s="256"/>
      <c r="AN22" s="256"/>
      <c r="AO22" s="256" t="s">
        <v>2214</v>
      </c>
      <c r="AP22" s="256"/>
      <c r="AQ22" s="256" t="s">
        <v>2234</v>
      </c>
      <c r="AR22" s="255" t="s">
        <v>2216</v>
      </c>
      <c r="AS22" s="255"/>
      <c r="AT22" s="255"/>
      <c r="AU22" s="255"/>
      <c r="AV22" s="255"/>
      <c r="AW22" s="255"/>
      <c r="AX22" s="255"/>
      <c r="AY22" s="268" t="s">
        <v>2195</v>
      </c>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t="s">
        <v>2218</v>
      </c>
      <c r="BW22" s="255"/>
      <c r="BX22" s="255"/>
      <c r="BY22" s="255"/>
      <c r="BZ22" s="255" t="s">
        <v>2220</v>
      </c>
      <c r="CA22" s="255" t="s">
        <v>2221</v>
      </c>
      <c r="CB22" s="255" t="s">
        <v>2222</v>
      </c>
      <c r="CC22" s="255" t="s">
        <v>2223</v>
      </c>
      <c r="CD22" s="255" t="s">
        <v>2202</v>
      </c>
      <c r="CE22" s="255"/>
      <c r="CF22" s="255"/>
      <c r="CG22" s="255"/>
      <c r="CH22" s="255"/>
      <c r="CI22" s="255"/>
      <c r="CJ22" s="255"/>
      <c r="CK22" s="255"/>
      <c r="CL22" s="255"/>
      <c r="CM22" s="255"/>
      <c r="CN22" s="255"/>
      <c r="CO22" s="255"/>
      <c r="CP22" s="255"/>
      <c r="CQ22" s="255"/>
      <c r="CR22" s="255" t="s">
        <v>2242</v>
      </c>
      <c r="CS22" s="255" t="s">
        <v>2226</v>
      </c>
      <c r="CT22" s="255"/>
      <c r="CU22" s="255"/>
      <c r="CV22" s="255"/>
      <c r="CW22" s="255"/>
    </row>
    <row r="23" spans="1:101" x14ac:dyDescent="0.25">
      <c r="A23" s="255"/>
      <c r="B23" s="255"/>
      <c r="C23" s="255"/>
      <c r="D23" s="255"/>
      <c r="E23" s="255"/>
      <c r="F23" s="255"/>
      <c r="G23" s="255"/>
      <c r="H23" s="255"/>
      <c r="I23" s="255"/>
      <c r="J23" s="255"/>
      <c r="K23" s="255"/>
      <c r="L23" s="255" t="s">
        <v>2228</v>
      </c>
      <c r="M23" s="255"/>
      <c r="N23" s="255" t="s">
        <v>9257</v>
      </c>
      <c r="O23" s="255"/>
      <c r="P23" s="266" t="s">
        <v>2229</v>
      </c>
      <c r="Q23" s="255"/>
      <c r="R23" s="255"/>
      <c r="S23" s="255"/>
      <c r="T23" s="255"/>
      <c r="U23" s="255"/>
      <c r="V23" s="255"/>
      <c r="W23" s="255"/>
      <c r="X23" s="255" t="s">
        <v>2230</v>
      </c>
      <c r="Y23" s="255"/>
      <c r="Z23" s="255"/>
      <c r="AA23" s="255"/>
      <c r="AB23" s="255"/>
      <c r="AC23" s="255" t="s">
        <v>2245</v>
      </c>
      <c r="AD23" s="255"/>
      <c r="AE23" s="255"/>
      <c r="AF23" s="255"/>
      <c r="AG23" s="255"/>
      <c r="AH23" s="256" t="s">
        <v>2212</v>
      </c>
      <c r="AI23" s="256"/>
      <c r="AJ23" s="256"/>
      <c r="AK23" s="256"/>
      <c r="AL23" s="256"/>
      <c r="AM23" s="256"/>
      <c r="AN23" s="256"/>
      <c r="AO23" s="256" t="s">
        <v>2233</v>
      </c>
      <c r="AP23" s="256"/>
      <c r="AR23" s="255" t="s">
        <v>2235</v>
      </c>
      <c r="AS23" s="255"/>
      <c r="AT23" s="255"/>
      <c r="AU23" s="255"/>
      <c r="AV23" s="255"/>
      <c r="AW23" s="255"/>
      <c r="AX23" s="255"/>
      <c r="AY23" s="268" t="s">
        <v>2217</v>
      </c>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t="s">
        <v>2237</v>
      </c>
      <c r="BW23" s="255"/>
      <c r="BX23" s="255"/>
      <c r="BY23" s="255"/>
      <c r="BZ23" s="255" t="s">
        <v>2238</v>
      </c>
      <c r="CA23" s="255" t="s">
        <v>2239</v>
      </c>
      <c r="CB23" s="255" t="s">
        <v>2240</v>
      </c>
      <c r="CC23" s="255" t="s">
        <v>2241</v>
      </c>
      <c r="CD23" s="255" t="s">
        <v>2224</v>
      </c>
      <c r="CE23" s="255"/>
      <c r="CF23" s="255"/>
      <c r="CG23" s="255"/>
      <c r="CH23" s="255"/>
      <c r="CI23" s="255"/>
      <c r="CJ23" s="255"/>
      <c r="CK23" s="255"/>
      <c r="CL23" s="255"/>
      <c r="CM23" s="255"/>
      <c r="CN23" s="255"/>
      <c r="CO23" s="255"/>
      <c r="CP23" s="255"/>
      <c r="CQ23" s="255"/>
      <c r="CR23" s="255" t="s">
        <v>2253</v>
      </c>
      <c r="CS23" s="255" t="s">
        <v>2243</v>
      </c>
      <c r="CT23" s="255"/>
      <c r="CU23" s="255"/>
      <c r="CV23" s="255"/>
      <c r="CW23" s="255"/>
    </row>
    <row r="24" spans="1:101" x14ac:dyDescent="0.25">
      <c r="A24" s="255"/>
      <c r="B24" s="255"/>
      <c r="C24" s="255"/>
      <c r="D24" s="255"/>
      <c r="E24" s="255"/>
      <c r="F24" s="255"/>
      <c r="G24" s="255"/>
      <c r="H24" s="255"/>
      <c r="I24" s="255"/>
      <c r="J24" s="255"/>
      <c r="K24" s="255"/>
      <c r="L24" s="255"/>
      <c r="M24" s="255"/>
      <c r="N24" s="255" t="s">
        <v>1990</v>
      </c>
      <c r="O24" s="255"/>
      <c r="P24" s="266" t="s">
        <v>2244</v>
      </c>
      <c r="Q24" s="255"/>
      <c r="R24" s="255"/>
      <c r="S24" s="255"/>
      <c r="T24" s="255"/>
      <c r="U24" s="255"/>
      <c r="V24" s="255"/>
      <c r="W24" s="255"/>
      <c r="X24" s="255"/>
      <c r="Y24" s="255"/>
      <c r="Z24" s="255"/>
      <c r="AA24" s="255"/>
      <c r="AB24" s="255"/>
      <c r="AC24" s="255" t="s">
        <v>2256</v>
      </c>
      <c r="AD24" s="255"/>
      <c r="AE24" s="255"/>
      <c r="AF24" s="255"/>
      <c r="AG24" s="255"/>
      <c r="AH24" s="256" t="s">
        <v>2232</v>
      </c>
      <c r="AI24" s="256"/>
      <c r="AJ24" s="256"/>
      <c r="AK24" s="256"/>
      <c r="AL24" s="256"/>
      <c r="AM24" s="256"/>
      <c r="AN24" s="256"/>
      <c r="AO24" s="256" t="s">
        <v>2247</v>
      </c>
      <c r="AP24" s="256"/>
      <c r="AQ24" s="256"/>
      <c r="AR24" s="255" t="s">
        <v>2248</v>
      </c>
      <c r="AS24" s="255"/>
      <c r="AT24" s="255"/>
      <c r="AU24" s="255"/>
      <c r="AV24" s="255"/>
      <c r="AW24" s="255"/>
      <c r="AX24" s="255"/>
      <c r="AY24" s="268" t="s">
        <v>2236</v>
      </c>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t="s">
        <v>2250</v>
      </c>
      <c r="CA24" s="255"/>
      <c r="CB24" s="255" t="s">
        <v>2251</v>
      </c>
      <c r="CC24" s="255" t="s">
        <v>2252</v>
      </c>
      <c r="CD24" s="255"/>
      <c r="CE24" s="255"/>
      <c r="CF24" s="255"/>
      <c r="CG24" s="255"/>
      <c r="CH24" s="255"/>
      <c r="CI24" s="255"/>
      <c r="CJ24" s="255"/>
      <c r="CK24" s="255"/>
      <c r="CL24" s="255"/>
      <c r="CM24" s="255"/>
      <c r="CN24" s="255"/>
      <c r="CO24" s="255"/>
      <c r="CP24" s="255"/>
      <c r="CQ24" s="255"/>
      <c r="CR24" s="255" t="s">
        <v>2264</v>
      </c>
      <c r="CS24" s="255" t="s">
        <v>2254</v>
      </c>
      <c r="CT24" s="255"/>
      <c r="CU24" s="255"/>
      <c r="CV24" s="255"/>
      <c r="CW24" s="255"/>
    </row>
    <row r="25" spans="1:101" x14ac:dyDescent="0.25">
      <c r="A25" s="255"/>
      <c r="B25" s="255"/>
      <c r="C25" s="255"/>
      <c r="D25" s="255"/>
      <c r="E25" s="255"/>
      <c r="F25" s="255"/>
      <c r="G25" s="255"/>
      <c r="H25" s="255"/>
      <c r="I25" s="255"/>
      <c r="J25" s="255"/>
      <c r="K25" s="255"/>
      <c r="L25" s="255"/>
      <c r="M25" s="255"/>
      <c r="N25" s="255" t="s">
        <v>9258</v>
      </c>
      <c r="O25" s="255"/>
      <c r="P25" s="266" t="s">
        <v>2255</v>
      </c>
      <c r="Q25" s="255"/>
      <c r="R25" s="255"/>
      <c r="S25" s="255"/>
      <c r="T25" s="255"/>
      <c r="U25" s="255"/>
      <c r="V25" s="255"/>
      <c r="W25" s="255"/>
      <c r="X25" s="255"/>
      <c r="Y25" s="255"/>
      <c r="Z25" s="255"/>
      <c r="AA25" s="255"/>
      <c r="AB25" s="255"/>
      <c r="AC25" s="255" t="s">
        <v>2276</v>
      </c>
      <c r="AD25" s="255"/>
      <c r="AE25" s="255"/>
      <c r="AF25" s="255"/>
      <c r="AG25" s="255"/>
      <c r="AH25" s="256" t="s">
        <v>2246</v>
      </c>
      <c r="AI25" s="256"/>
      <c r="AJ25" s="256"/>
      <c r="AK25" s="256"/>
      <c r="AL25" s="256"/>
      <c r="AM25" s="256"/>
      <c r="AN25" s="256"/>
      <c r="AO25" s="256" t="s">
        <v>2258</v>
      </c>
      <c r="AP25" s="256"/>
      <c r="AQ25" s="256"/>
      <c r="AR25" s="255" t="s">
        <v>2259</v>
      </c>
      <c r="AS25" s="255"/>
      <c r="AT25" s="255"/>
      <c r="AU25" s="255"/>
      <c r="AV25" s="255"/>
      <c r="AW25" s="255"/>
      <c r="AX25" s="255"/>
      <c r="AY25" s="268" t="s">
        <v>2249</v>
      </c>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t="s">
        <v>2261</v>
      </c>
      <c r="CA25" s="255"/>
      <c r="CB25" s="255" t="s">
        <v>2262</v>
      </c>
      <c r="CC25" s="255" t="s">
        <v>2263</v>
      </c>
      <c r="CD25" s="255"/>
      <c r="CE25" s="255"/>
      <c r="CF25" s="255"/>
      <c r="CG25" s="255"/>
      <c r="CH25" s="255"/>
      <c r="CI25" s="255"/>
      <c r="CJ25" s="255"/>
      <c r="CK25" s="255"/>
      <c r="CL25" s="255"/>
      <c r="CM25" s="255"/>
      <c r="CN25" s="255"/>
      <c r="CO25" s="255"/>
      <c r="CP25" s="255"/>
      <c r="CQ25" s="255"/>
      <c r="CR25" s="255" t="s">
        <v>2273</v>
      </c>
      <c r="CS25" s="255" t="s">
        <v>2265</v>
      </c>
      <c r="CT25" s="255"/>
      <c r="CU25" s="255"/>
      <c r="CV25" s="255"/>
      <c r="CW25" s="255"/>
    </row>
    <row r="26" spans="1:101" x14ac:dyDescent="0.25">
      <c r="A26" s="255"/>
      <c r="B26" s="255"/>
      <c r="C26" s="255"/>
      <c r="D26" s="255"/>
      <c r="E26" s="255"/>
      <c r="F26" s="255"/>
      <c r="G26" s="255"/>
      <c r="H26" s="255"/>
      <c r="I26" s="255"/>
      <c r="J26" s="255"/>
      <c r="K26" s="255"/>
      <c r="L26" s="255"/>
      <c r="M26" s="255"/>
      <c r="N26" s="255" t="s">
        <v>2031</v>
      </c>
      <c r="O26" s="255"/>
      <c r="P26" s="266" t="s">
        <v>2266</v>
      </c>
      <c r="Q26" s="255"/>
      <c r="R26" s="255"/>
      <c r="S26" s="255"/>
      <c r="T26" s="255"/>
      <c r="U26" s="255"/>
      <c r="V26" s="255"/>
      <c r="W26" s="255"/>
      <c r="X26" s="255"/>
      <c r="Y26" s="255"/>
      <c r="Z26" s="255"/>
      <c r="AA26" s="255"/>
      <c r="AB26" s="293"/>
      <c r="AC26" s="255" t="s">
        <v>2284</v>
      </c>
      <c r="AD26" s="255"/>
      <c r="AE26" s="255"/>
      <c r="AF26" s="255"/>
      <c r="AG26" s="255"/>
      <c r="AH26" s="256" t="s">
        <v>2257</v>
      </c>
      <c r="AI26" s="256"/>
      <c r="AJ26" s="256"/>
      <c r="AK26" s="256"/>
      <c r="AL26" s="256"/>
      <c r="AM26" s="256"/>
      <c r="AN26" s="256"/>
      <c r="AO26" s="256" t="s">
        <v>2269</v>
      </c>
      <c r="AP26" s="256"/>
      <c r="AQ26" s="256"/>
      <c r="AR26" s="255" t="s">
        <v>2270</v>
      </c>
      <c r="AS26" s="255"/>
      <c r="AT26" s="255"/>
      <c r="AU26" s="255"/>
      <c r="AV26" s="255"/>
      <c r="AW26" s="255"/>
      <c r="AX26" s="255"/>
      <c r="AY26" s="268" t="s">
        <v>2260</v>
      </c>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t="s">
        <v>2272</v>
      </c>
      <c r="CA26" s="255"/>
      <c r="CB26" s="255"/>
      <c r="CC26" s="255"/>
      <c r="CD26" s="255"/>
      <c r="CE26" s="255"/>
      <c r="CF26" s="255"/>
      <c r="CG26" s="255"/>
      <c r="CH26" s="255"/>
      <c r="CI26" s="255"/>
      <c r="CJ26" s="255"/>
      <c r="CK26" s="255"/>
      <c r="CL26" s="255"/>
      <c r="CM26" s="255"/>
      <c r="CN26" s="255"/>
      <c r="CO26" s="255"/>
      <c r="CP26" s="255"/>
      <c r="CQ26" s="255"/>
      <c r="CR26" s="255" t="s">
        <v>2282</v>
      </c>
      <c r="CS26" s="255" t="s">
        <v>2274</v>
      </c>
      <c r="CT26" s="255"/>
      <c r="CU26" s="255"/>
      <c r="CV26" s="255"/>
      <c r="CW26" s="255"/>
    </row>
    <row r="27" spans="1:101" x14ac:dyDescent="0.25">
      <c r="A27" s="255"/>
      <c r="B27" s="255"/>
      <c r="C27" s="255"/>
      <c r="D27" s="255"/>
      <c r="E27" s="255"/>
      <c r="F27" s="255"/>
      <c r="G27" s="255"/>
      <c r="H27" s="255"/>
      <c r="I27" s="255"/>
      <c r="J27" s="255"/>
      <c r="K27" s="255"/>
      <c r="L27" s="255"/>
      <c r="M27" s="255"/>
      <c r="N27" s="255" t="s">
        <v>9259</v>
      </c>
      <c r="O27" s="255"/>
      <c r="P27" s="266" t="s">
        <v>2275</v>
      </c>
      <c r="Q27" s="255"/>
      <c r="R27" s="255"/>
      <c r="S27" s="255"/>
      <c r="T27" s="255"/>
      <c r="U27" s="255"/>
      <c r="V27" s="255"/>
      <c r="W27" s="255"/>
      <c r="X27" s="255"/>
      <c r="Y27" s="255"/>
      <c r="Z27" s="255"/>
      <c r="AA27" s="255"/>
      <c r="AB27" s="293"/>
      <c r="AC27" s="255" t="s">
        <v>2291</v>
      </c>
      <c r="AD27" s="255"/>
      <c r="AE27" s="255"/>
      <c r="AF27" s="255"/>
      <c r="AG27" s="255"/>
      <c r="AH27" s="256" t="s">
        <v>2268</v>
      </c>
      <c r="AI27" s="256"/>
      <c r="AJ27" s="256"/>
      <c r="AK27" s="256"/>
      <c r="AL27" s="256"/>
      <c r="AM27" s="256"/>
      <c r="AN27" s="256"/>
      <c r="AO27" s="256" t="s">
        <v>2278</v>
      </c>
      <c r="AP27" s="256"/>
      <c r="AQ27" s="256"/>
      <c r="AR27" s="255" t="s">
        <v>2279</v>
      </c>
      <c r="AS27" s="255"/>
      <c r="AT27" s="255"/>
      <c r="AU27" s="255"/>
      <c r="AV27" s="255"/>
      <c r="AW27" s="255"/>
      <c r="AX27" s="255"/>
      <c r="AY27" s="268" t="s">
        <v>2271</v>
      </c>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c r="BV27" s="255"/>
      <c r="BW27" s="255"/>
      <c r="BX27" s="255"/>
      <c r="BY27" s="255"/>
      <c r="BZ27" s="269" t="s">
        <v>2281</v>
      </c>
      <c r="CA27" s="255"/>
      <c r="CB27" s="255"/>
      <c r="CC27" s="255"/>
      <c r="CD27" s="255"/>
      <c r="CE27" s="255"/>
      <c r="CF27" s="255"/>
      <c r="CG27" s="255"/>
      <c r="CH27" s="255"/>
      <c r="CI27" s="255"/>
      <c r="CJ27" s="255"/>
      <c r="CK27" s="255"/>
      <c r="CL27" s="255"/>
      <c r="CM27" s="255"/>
      <c r="CN27" s="255"/>
      <c r="CO27" s="255"/>
      <c r="CP27" s="255"/>
      <c r="CQ27" s="255"/>
      <c r="CR27" s="255" t="s">
        <v>2289</v>
      </c>
      <c r="CS27" s="255"/>
      <c r="CT27" s="255"/>
      <c r="CU27" s="255"/>
      <c r="CV27" s="255"/>
      <c r="CW27" s="255"/>
    </row>
    <row r="28" spans="1:101" x14ac:dyDescent="0.25">
      <c r="A28" s="255"/>
      <c r="B28" s="255"/>
      <c r="C28" s="255"/>
      <c r="D28" s="255"/>
      <c r="E28" s="255"/>
      <c r="F28" s="255"/>
      <c r="G28" s="255"/>
      <c r="H28" s="255"/>
      <c r="I28" s="255"/>
      <c r="J28" s="255"/>
      <c r="K28" s="255"/>
      <c r="L28" s="255"/>
      <c r="M28" s="255"/>
      <c r="N28" s="255" t="s">
        <v>2069</v>
      </c>
      <c r="O28" s="255"/>
      <c r="P28" s="266" t="s">
        <v>2283</v>
      </c>
      <c r="Q28" s="255"/>
      <c r="R28" s="255"/>
      <c r="S28" s="255"/>
      <c r="T28" s="255"/>
      <c r="U28" s="255"/>
      <c r="V28" s="255"/>
      <c r="W28" s="255"/>
      <c r="X28" s="255"/>
      <c r="Y28" s="255"/>
      <c r="Z28" s="255"/>
      <c r="AA28" s="255"/>
      <c r="AB28" s="293"/>
      <c r="AC28" s="255" t="s">
        <v>2297</v>
      </c>
      <c r="AD28" s="255"/>
      <c r="AE28" s="255"/>
      <c r="AF28" s="255"/>
      <c r="AG28" s="255"/>
      <c r="AH28" s="256" t="s">
        <v>2277</v>
      </c>
      <c r="AI28" s="256"/>
      <c r="AJ28" s="256"/>
      <c r="AK28" s="256"/>
      <c r="AL28" s="256"/>
      <c r="AM28" s="256"/>
      <c r="AN28" s="256"/>
      <c r="AO28" s="256" t="s">
        <v>2285</v>
      </c>
      <c r="AP28" s="256"/>
      <c r="AQ28" s="256"/>
      <c r="AR28" s="255" t="s">
        <v>2286</v>
      </c>
      <c r="AS28" s="255"/>
      <c r="AT28" s="255"/>
      <c r="AU28" s="255"/>
      <c r="AV28" s="255"/>
      <c r="AW28" s="255"/>
      <c r="AX28" s="255"/>
      <c r="AY28" s="268" t="s">
        <v>2280</v>
      </c>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55"/>
      <c r="BY28" s="255"/>
      <c r="BZ28" s="255" t="s">
        <v>2288</v>
      </c>
      <c r="CA28" s="255"/>
      <c r="CB28" s="255"/>
      <c r="CC28" s="255"/>
      <c r="CD28" s="255"/>
      <c r="CE28" s="255"/>
      <c r="CF28" s="255"/>
      <c r="CG28" s="255"/>
      <c r="CH28" s="255"/>
      <c r="CI28" s="255"/>
      <c r="CJ28" s="255"/>
      <c r="CK28" s="255"/>
      <c r="CL28" s="255"/>
      <c r="CM28" s="255"/>
      <c r="CN28" s="255"/>
      <c r="CO28" s="255"/>
      <c r="CP28" s="255"/>
      <c r="CQ28" s="255"/>
      <c r="CR28" s="255" t="s">
        <v>2295</v>
      </c>
      <c r="CS28" s="255"/>
      <c r="CT28" s="255"/>
      <c r="CU28" s="255"/>
      <c r="CV28" s="255"/>
      <c r="CW28" s="255"/>
    </row>
    <row r="29" spans="1:101" x14ac:dyDescent="0.25">
      <c r="A29" s="255"/>
      <c r="B29" s="255"/>
      <c r="C29" s="255"/>
      <c r="D29" s="255"/>
      <c r="E29" s="255"/>
      <c r="F29" s="255"/>
      <c r="G29" s="255"/>
      <c r="H29" s="255"/>
      <c r="I29" s="255"/>
      <c r="J29" s="255"/>
      <c r="K29" s="255"/>
      <c r="L29" s="255"/>
      <c r="M29" s="255"/>
      <c r="N29" s="255" t="s">
        <v>9260</v>
      </c>
      <c r="O29" s="255"/>
      <c r="P29" s="266" t="s">
        <v>2290</v>
      </c>
      <c r="Q29" s="255"/>
      <c r="R29" s="255"/>
      <c r="S29" s="255"/>
      <c r="T29" s="255"/>
      <c r="U29" s="255"/>
      <c r="V29" s="255"/>
      <c r="W29" s="255"/>
      <c r="X29" s="255"/>
      <c r="Y29" s="255"/>
      <c r="Z29" s="255"/>
      <c r="AA29" s="255"/>
      <c r="AB29" s="293"/>
      <c r="AC29" s="255"/>
      <c r="AD29" s="255"/>
      <c r="AE29" s="255"/>
      <c r="AF29" s="255"/>
      <c r="AG29" s="255"/>
      <c r="AH29" s="256"/>
      <c r="AI29" s="256"/>
      <c r="AJ29" s="256"/>
      <c r="AK29" s="256"/>
      <c r="AL29" s="256"/>
      <c r="AM29" s="256"/>
      <c r="AN29" s="256"/>
      <c r="AO29" s="256" t="s">
        <v>2292</v>
      </c>
      <c r="AP29" s="256"/>
      <c r="AQ29" s="256"/>
      <c r="AR29" s="255" t="s">
        <v>9271</v>
      </c>
      <c r="AS29" s="255"/>
      <c r="AT29" s="255"/>
      <c r="AU29" s="255"/>
      <c r="AV29" s="255"/>
      <c r="AW29" s="255"/>
      <c r="AX29" s="255"/>
      <c r="AY29" s="268" t="s">
        <v>2287</v>
      </c>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55"/>
      <c r="BY29" s="255"/>
      <c r="BZ29" s="255" t="s">
        <v>2294</v>
      </c>
      <c r="CA29" s="255"/>
      <c r="CB29" s="255"/>
      <c r="CC29" s="255"/>
      <c r="CD29" s="255"/>
      <c r="CE29" s="255"/>
      <c r="CF29" s="255"/>
      <c r="CG29" s="255"/>
      <c r="CH29" s="255"/>
      <c r="CI29" s="255"/>
      <c r="CJ29" s="255"/>
      <c r="CK29" s="255"/>
      <c r="CL29" s="255"/>
      <c r="CM29" s="255"/>
      <c r="CN29" s="255"/>
      <c r="CO29" s="255"/>
      <c r="CP29" s="255"/>
      <c r="CQ29" s="255"/>
      <c r="CR29" s="255"/>
      <c r="CS29" s="255"/>
      <c r="CT29" s="255"/>
      <c r="CU29" s="255"/>
      <c r="CV29" s="255"/>
      <c r="CW29" s="255"/>
    </row>
    <row r="30" spans="1:101" x14ac:dyDescent="0.25">
      <c r="A30" s="255"/>
      <c r="B30" s="255"/>
      <c r="C30" s="255"/>
      <c r="D30" s="255"/>
      <c r="E30" s="255"/>
      <c r="F30" s="255"/>
      <c r="G30" s="255"/>
      <c r="H30" s="255"/>
      <c r="I30" s="255"/>
      <c r="J30" s="255"/>
      <c r="K30" s="255"/>
      <c r="L30" s="255"/>
      <c r="M30" s="255"/>
      <c r="N30" s="255"/>
      <c r="O30" s="255"/>
      <c r="P30" s="267" t="s">
        <v>2296</v>
      </c>
      <c r="Q30" s="255"/>
      <c r="R30" s="255"/>
      <c r="S30" s="255"/>
      <c r="T30" s="255"/>
      <c r="U30" s="255"/>
      <c r="V30" s="255"/>
      <c r="W30" s="255"/>
      <c r="X30" s="255"/>
      <c r="Y30" s="255"/>
      <c r="Z30" s="255"/>
      <c r="AA30" s="255"/>
      <c r="AB30" s="255"/>
      <c r="AC30" s="255"/>
      <c r="AD30" s="255"/>
      <c r="AE30" s="255"/>
      <c r="AF30" s="255"/>
      <c r="AG30" s="255"/>
      <c r="AH30" s="256"/>
      <c r="AI30" s="256"/>
      <c r="AJ30" s="256"/>
      <c r="AK30" s="256"/>
      <c r="AL30" s="256"/>
      <c r="AM30" s="256"/>
      <c r="AN30" s="256"/>
      <c r="AO30" s="256" t="s">
        <v>2298</v>
      </c>
      <c r="AP30" s="256"/>
      <c r="AQ30" s="256"/>
      <c r="AR30" s="255" t="s">
        <v>9272</v>
      </c>
      <c r="AS30" s="255"/>
      <c r="AT30" s="255"/>
      <c r="AU30" s="255"/>
      <c r="AV30" s="255"/>
      <c r="AW30" s="255"/>
      <c r="AX30" s="255"/>
      <c r="AY30" s="255" t="s">
        <v>2293</v>
      </c>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t="s">
        <v>2300</v>
      </c>
      <c r="CA30" s="255"/>
      <c r="CB30" s="255"/>
      <c r="CC30" s="255"/>
      <c r="CD30" s="255"/>
      <c r="CE30" s="255"/>
      <c r="CF30" s="255"/>
      <c r="CG30" s="255"/>
      <c r="CH30" s="255"/>
      <c r="CI30" s="255"/>
      <c r="CJ30" s="255"/>
      <c r="CK30" s="255"/>
      <c r="CL30" s="255"/>
      <c r="CM30" s="255"/>
      <c r="CN30" s="255"/>
      <c r="CO30" s="255"/>
      <c r="CP30" s="255"/>
      <c r="CQ30" s="255"/>
      <c r="CR30" s="255"/>
      <c r="CS30" s="255"/>
      <c r="CT30" s="255"/>
      <c r="CU30" s="255"/>
      <c r="CV30" s="255"/>
      <c r="CW30" s="255"/>
    </row>
    <row r="31" spans="1:101" x14ac:dyDescent="0.25">
      <c r="A31" s="255"/>
      <c r="B31" s="255"/>
      <c r="C31" s="255"/>
      <c r="D31" s="255"/>
      <c r="E31" s="255"/>
      <c r="F31" s="255"/>
      <c r="G31" s="255"/>
      <c r="H31" s="255"/>
      <c r="I31" s="255"/>
      <c r="J31" s="255"/>
      <c r="K31" s="255"/>
      <c r="L31" s="255"/>
      <c r="M31" s="255"/>
      <c r="N31" s="255"/>
      <c r="O31" s="255"/>
      <c r="P31" s="266" t="s">
        <v>9315</v>
      </c>
      <c r="Q31" s="255"/>
      <c r="R31" s="255"/>
      <c r="S31" s="255"/>
      <c r="T31" s="255"/>
      <c r="U31" s="255"/>
      <c r="V31" s="255"/>
      <c r="W31" s="255"/>
      <c r="X31" s="255"/>
      <c r="Y31" s="255"/>
      <c r="Z31" s="255"/>
      <c r="AA31" s="255"/>
      <c r="AB31" s="255"/>
      <c r="AC31" s="255"/>
      <c r="AD31" s="255"/>
      <c r="AE31" s="255"/>
      <c r="AF31" s="255"/>
      <c r="AG31" s="255"/>
      <c r="AH31" s="256"/>
      <c r="AI31" s="256"/>
      <c r="AJ31" s="256"/>
      <c r="AK31" s="256"/>
      <c r="AL31" s="256"/>
      <c r="AM31" s="256"/>
      <c r="AN31" s="256"/>
      <c r="AO31" s="256" t="s">
        <v>2302</v>
      </c>
      <c r="AP31" s="256"/>
      <c r="AQ31" s="256"/>
      <c r="AR31" s="255" t="s">
        <v>9273</v>
      </c>
      <c r="AS31" s="255"/>
      <c r="AT31" s="255"/>
      <c r="AU31" s="255"/>
      <c r="AV31" s="255"/>
      <c r="AW31" s="255"/>
      <c r="AX31" s="255"/>
      <c r="AY31" s="255" t="s">
        <v>2299</v>
      </c>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55"/>
      <c r="BY31" s="255"/>
      <c r="BZ31" s="255"/>
      <c r="CA31" s="255"/>
      <c r="CB31" s="255"/>
      <c r="CC31" s="255"/>
      <c r="CD31" s="255"/>
      <c r="CE31" s="255"/>
      <c r="CF31" s="255"/>
      <c r="CG31" s="255"/>
      <c r="CH31" s="255"/>
      <c r="CI31" s="255"/>
      <c r="CJ31" s="255"/>
      <c r="CK31" s="255"/>
      <c r="CL31" s="255"/>
      <c r="CM31" s="255"/>
      <c r="CN31" s="255"/>
      <c r="CO31" s="255"/>
      <c r="CP31" s="255"/>
      <c r="CQ31" s="255"/>
      <c r="CR31" s="255"/>
      <c r="CS31" s="255"/>
      <c r="CT31" s="255"/>
      <c r="CU31" s="255"/>
      <c r="CV31" s="255"/>
      <c r="CW31" s="255"/>
    </row>
    <row r="32" spans="1:101" x14ac:dyDescent="0.25">
      <c r="A32" s="255"/>
      <c r="B32" s="255"/>
      <c r="C32" s="255"/>
      <c r="D32" s="255"/>
      <c r="E32" s="255"/>
      <c r="F32" s="255"/>
      <c r="G32" s="255"/>
      <c r="H32" s="255"/>
      <c r="I32" s="255"/>
      <c r="J32" s="255"/>
      <c r="K32" s="255"/>
      <c r="L32" s="255"/>
      <c r="M32" s="255"/>
      <c r="N32" s="255"/>
      <c r="O32" s="255"/>
      <c r="P32" s="266" t="s">
        <v>2301</v>
      </c>
      <c r="Q32" s="255"/>
      <c r="R32" s="255"/>
      <c r="S32" s="255"/>
      <c r="T32" s="255"/>
      <c r="U32" s="255"/>
      <c r="V32" s="255"/>
      <c r="W32" s="255"/>
      <c r="X32" s="255"/>
      <c r="Y32" s="255"/>
      <c r="Z32" s="255"/>
      <c r="AA32" s="255"/>
      <c r="AB32" s="255"/>
      <c r="AC32" s="255"/>
      <c r="AD32" s="255"/>
      <c r="AE32" s="255"/>
      <c r="AF32" s="255"/>
      <c r="AG32" s="255"/>
      <c r="AH32" s="256"/>
      <c r="AI32" s="256"/>
      <c r="AJ32" s="256"/>
      <c r="AK32" s="256"/>
      <c r="AL32" s="256"/>
      <c r="AM32" s="256"/>
      <c r="AN32" s="256"/>
      <c r="AO32" s="256" t="s">
        <v>2305</v>
      </c>
      <c r="AP32" s="256"/>
      <c r="AQ32" s="256"/>
      <c r="AR32" s="255" t="s">
        <v>9274</v>
      </c>
      <c r="AS32" s="255"/>
      <c r="AT32" s="255"/>
      <c r="AU32" s="255"/>
      <c r="AV32" s="255"/>
      <c r="AW32" s="255"/>
      <c r="AX32" s="255"/>
      <c r="AY32" s="255" t="s">
        <v>2303</v>
      </c>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55"/>
      <c r="BY32" s="255"/>
      <c r="BZ32" s="255"/>
      <c r="CA32" s="255"/>
      <c r="CB32" s="255"/>
      <c r="CC32" s="255"/>
      <c r="CD32" s="255"/>
      <c r="CE32" s="255"/>
      <c r="CF32" s="255"/>
      <c r="CG32" s="255"/>
      <c r="CH32" s="255"/>
      <c r="CI32" s="255"/>
      <c r="CJ32" s="255"/>
      <c r="CK32" s="255"/>
      <c r="CL32" s="255"/>
      <c r="CM32" s="255"/>
      <c r="CN32" s="255"/>
      <c r="CO32" s="255"/>
      <c r="CP32" s="255"/>
      <c r="CQ32" s="255"/>
      <c r="CR32" s="255"/>
      <c r="CS32" s="255"/>
      <c r="CT32" s="255"/>
      <c r="CU32" s="255"/>
      <c r="CV32" s="255"/>
      <c r="CW32" s="255"/>
    </row>
    <row r="33" spans="1:101" x14ac:dyDescent="0.25">
      <c r="A33" s="255"/>
      <c r="B33" s="255"/>
      <c r="C33" s="255"/>
      <c r="D33" s="255"/>
      <c r="E33" s="255"/>
      <c r="F33" s="255"/>
      <c r="G33" s="255"/>
      <c r="H33" s="255"/>
      <c r="I33" s="255"/>
      <c r="J33" s="255"/>
      <c r="K33" s="255"/>
      <c r="L33" s="255"/>
      <c r="M33" s="255"/>
      <c r="N33" s="255"/>
      <c r="O33" s="255"/>
      <c r="P33" s="266" t="s">
        <v>2304</v>
      </c>
      <c r="Q33" s="255"/>
      <c r="R33" s="255"/>
      <c r="S33" s="255"/>
      <c r="T33" s="255"/>
      <c r="U33" s="255"/>
      <c r="V33" s="255"/>
      <c r="W33" s="255"/>
      <c r="X33" s="255"/>
      <c r="Y33" s="255"/>
      <c r="Z33" s="255"/>
      <c r="AA33" s="255"/>
      <c r="AB33" s="255"/>
      <c r="AC33" s="255"/>
      <c r="AD33" s="255"/>
      <c r="AE33" s="255"/>
      <c r="AF33" s="255"/>
      <c r="AG33" s="255"/>
      <c r="AH33" s="256"/>
      <c r="AI33" s="256"/>
      <c r="AJ33" s="256"/>
      <c r="AK33" s="256"/>
      <c r="AL33" s="256"/>
      <c r="AM33" s="256"/>
      <c r="AN33" s="256"/>
      <c r="AO33" s="256" t="s">
        <v>2308</v>
      </c>
      <c r="AP33" s="256"/>
      <c r="AQ33" s="256"/>
      <c r="AR33" s="255" t="s">
        <v>9275</v>
      </c>
      <c r="AS33" s="255"/>
      <c r="AT33" s="255"/>
      <c r="AU33" s="255"/>
      <c r="AV33" s="255"/>
      <c r="AW33" s="255"/>
      <c r="AX33" s="255"/>
      <c r="AY33" s="255" t="s">
        <v>2306</v>
      </c>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c r="BY33" s="255"/>
      <c r="BZ33" s="255"/>
      <c r="CA33" s="255"/>
      <c r="CB33" s="255"/>
      <c r="CC33" s="255"/>
      <c r="CD33" s="255"/>
      <c r="CE33" s="255"/>
      <c r="CF33" s="255"/>
      <c r="CG33" s="255"/>
      <c r="CH33" s="255"/>
      <c r="CI33" s="255"/>
      <c r="CJ33" s="255"/>
      <c r="CK33" s="255"/>
      <c r="CL33" s="255"/>
      <c r="CM33" s="255"/>
      <c r="CN33" s="255"/>
      <c r="CO33" s="255"/>
      <c r="CP33" s="255"/>
      <c r="CQ33" s="255"/>
      <c r="CR33" s="255"/>
      <c r="CS33" s="255"/>
      <c r="CT33" s="255"/>
      <c r="CU33" s="255"/>
      <c r="CV33" s="255"/>
      <c r="CW33" s="255"/>
    </row>
    <row r="34" spans="1:101" x14ac:dyDescent="0.25">
      <c r="A34" s="255"/>
      <c r="B34" s="255"/>
      <c r="C34" s="255"/>
      <c r="D34" s="255"/>
      <c r="E34" s="255"/>
      <c r="F34" s="255"/>
      <c r="G34" s="255"/>
      <c r="H34" s="255"/>
      <c r="I34" s="255"/>
      <c r="J34" s="255"/>
      <c r="K34" s="255"/>
      <c r="L34" s="255"/>
      <c r="M34" s="255"/>
      <c r="N34" s="255"/>
      <c r="O34" s="255"/>
      <c r="P34" s="266" t="s">
        <v>2307</v>
      </c>
      <c r="Q34" s="255"/>
      <c r="R34" s="255"/>
      <c r="S34" s="255"/>
      <c r="T34" s="255"/>
      <c r="U34" s="255"/>
      <c r="V34" s="255"/>
      <c r="W34" s="255"/>
      <c r="X34" s="255"/>
      <c r="Y34" s="255"/>
      <c r="Z34" s="255"/>
      <c r="AA34" s="255"/>
      <c r="AB34" s="255"/>
      <c r="AC34" s="255"/>
      <c r="AD34" s="255"/>
      <c r="AE34" s="255"/>
      <c r="AF34" s="255"/>
      <c r="AG34" s="255"/>
      <c r="AH34" s="256"/>
      <c r="AI34" s="256"/>
      <c r="AJ34" s="256"/>
      <c r="AK34" s="256"/>
      <c r="AL34" s="256"/>
      <c r="AM34" s="256"/>
      <c r="AN34" s="256"/>
      <c r="AO34" s="256" t="s">
        <v>2310</v>
      </c>
      <c r="AP34" s="256"/>
      <c r="AQ34" s="256"/>
      <c r="AR34" s="255" t="s">
        <v>2311</v>
      </c>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255"/>
      <c r="BT34" s="255"/>
      <c r="BU34" s="255"/>
      <c r="BV34" s="255"/>
      <c r="BW34" s="255"/>
      <c r="BX34" s="255"/>
      <c r="BY34" s="255"/>
      <c r="BZ34" s="255"/>
      <c r="CA34" s="255"/>
      <c r="CB34" s="255"/>
      <c r="CC34" s="255"/>
      <c r="CD34" s="255"/>
      <c r="CE34" s="255"/>
      <c r="CF34" s="255"/>
      <c r="CG34" s="255"/>
      <c r="CH34" s="255"/>
      <c r="CI34" s="255"/>
      <c r="CJ34" s="255"/>
      <c r="CK34" s="255"/>
      <c r="CL34" s="255"/>
      <c r="CM34" s="255"/>
      <c r="CN34" s="255"/>
      <c r="CO34" s="255"/>
      <c r="CP34" s="255"/>
      <c r="CQ34" s="255"/>
      <c r="CR34" s="255"/>
      <c r="CS34" s="255"/>
      <c r="CT34" s="255"/>
      <c r="CU34" s="255"/>
      <c r="CV34" s="255"/>
      <c r="CW34" s="255"/>
    </row>
    <row r="35" spans="1:101" x14ac:dyDescent="0.25">
      <c r="A35" s="255"/>
      <c r="B35" s="255"/>
      <c r="C35" s="255"/>
      <c r="D35" s="255"/>
      <c r="E35" s="255"/>
      <c r="F35" s="255"/>
      <c r="G35" s="255"/>
      <c r="H35" s="255"/>
      <c r="I35" s="255"/>
      <c r="J35" s="255"/>
      <c r="K35" s="255"/>
      <c r="L35" s="255"/>
      <c r="M35" s="255"/>
      <c r="N35" s="255"/>
      <c r="O35" s="255"/>
      <c r="P35" s="266" t="s">
        <v>2309</v>
      </c>
      <c r="Q35" s="255"/>
      <c r="R35" s="255"/>
      <c r="S35" s="255"/>
      <c r="T35" s="255"/>
      <c r="U35" s="255"/>
      <c r="V35" s="255"/>
      <c r="W35" s="255"/>
      <c r="X35" s="255"/>
      <c r="Y35" s="255"/>
      <c r="Z35" s="255"/>
      <c r="AA35" s="255"/>
      <c r="AB35" s="255"/>
      <c r="AC35" s="255"/>
      <c r="AD35" s="255"/>
      <c r="AE35" s="255"/>
      <c r="AF35" s="255"/>
      <c r="AG35" s="255"/>
      <c r="AH35" s="256"/>
      <c r="AI35" s="256"/>
      <c r="AJ35" s="256"/>
      <c r="AK35" s="256"/>
      <c r="AL35" s="256"/>
      <c r="AM35" s="256"/>
      <c r="AN35" s="256"/>
      <c r="AO35" s="256" t="s">
        <v>2313</v>
      </c>
      <c r="AP35" s="256"/>
      <c r="AQ35" s="256"/>
      <c r="AR35" s="255" t="s">
        <v>2314</v>
      </c>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row>
    <row r="36" spans="1:101" x14ac:dyDescent="0.25">
      <c r="A36" s="255"/>
      <c r="B36" s="255"/>
      <c r="C36" s="255"/>
      <c r="D36" s="255"/>
      <c r="E36" s="255"/>
      <c r="F36" s="255"/>
      <c r="G36" s="255"/>
      <c r="H36" s="255"/>
      <c r="I36" s="255"/>
      <c r="J36" s="255"/>
      <c r="K36" s="255"/>
      <c r="L36" s="255"/>
      <c r="M36" s="255"/>
      <c r="N36" s="255"/>
      <c r="O36" s="255"/>
      <c r="P36" s="255" t="s">
        <v>2312</v>
      </c>
      <c r="Q36" s="255"/>
      <c r="R36" s="255"/>
      <c r="S36" s="255"/>
      <c r="T36" s="255"/>
      <c r="U36" s="255"/>
      <c r="V36" s="255"/>
      <c r="W36" s="255"/>
      <c r="X36" s="255"/>
      <c r="Y36" s="255"/>
      <c r="Z36" s="255"/>
      <c r="AA36" s="255"/>
      <c r="AB36" s="255"/>
      <c r="AC36" s="255"/>
      <c r="AD36" s="255"/>
      <c r="AE36" s="255"/>
      <c r="AF36" s="255"/>
      <c r="AG36" s="255"/>
      <c r="AH36" s="256"/>
      <c r="AI36" s="256"/>
      <c r="AJ36" s="256"/>
      <c r="AK36" s="256"/>
      <c r="AL36" s="256"/>
      <c r="AM36" s="256"/>
      <c r="AN36" s="256"/>
      <c r="AO36" s="256" t="s">
        <v>2315</v>
      </c>
      <c r="AP36" s="256"/>
      <c r="AQ36" s="256"/>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c r="BV36" s="255"/>
      <c r="BW36" s="255"/>
      <c r="BX36" s="255"/>
      <c r="BY36" s="255"/>
      <c r="BZ36" s="255"/>
      <c r="CA36" s="255"/>
      <c r="CB36" s="255"/>
      <c r="CC36" s="255"/>
      <c r="CD36" s="255"/>
      <c r="CE36" s="255"/>
      <c r="CF36" s="255"/>
      <c r="CG36" s="255"/>
      <c r="CH36" s="255"/>
      <c r="CI36" s="255"/>
      <c r="CJ36" s="255"/>
      <c r="CK36" s="255"/>
      <c r="CL36" s="255"/>
      <c r="CM36" s="255"/>
      <c r="CN36" s="255"/>
      <c r="CO36" s="255"/>
      <c r="CP36" s="255"/>
      <c r="CQ36" s="255"/>
      <c r="CR36" s="255"/>
      <c r="CS36" s="255"/>
      <c r="CT36" s="255"/>
      <c r="CU36" s="255"/>
      <c r="CV36" s="255"/>
      <c r="CW36" s="255"/>
    </row>
    <row r="37" spans="1:101" x14ac:dyDescent="0.25">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6"/>
      <c r="AI37" s="256"/>
      <c r="AJ37" s="256"/>
      <c r="AK37" s="256"/>
      <c r="AL37" s="256"/>
      <c r="AM37" s="256"/>
      <c r="AN37" s="256"/>
      <c r="AO37" s="256" t="s">
        <v>2316</v>
      </c>
      <c r="AP37" s="256"/>
      <c r="AQ37" s="256"/>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5"/>
      <c r="BR37" s="255"/>
      <c r="BS37" s="255"/>
      <c r="BT37" s="255"/>
      <c r="BU37" s="255"/>
      <c r="BV37" s="255"/>
      <c r="BW37" s="255"/>
      <c r="BX37" s="255"/>
      <c r="BY37" s="255"/>
      <c r="BZ37" s="255"/>
      <c r="CA37" s="255"/>
      <c r="CB37" s="255"/>
      <c r="CC37" s="255"/>
      <c r="CD37" s="255"/>
      <c r="CE37" s="255"/>
      <c r="CF37" s="255"/>
      <c r="CG37" s="255"/>
      <c r="CH37" s="255"/>
      <c r="CI37" s="255"/>
      <c r="CJ37" s="255"/>
      <c r="CK37" s="255"/>
      <c r="CL37" s="255"/>
      <c r="CM37" s="255"/>
      <c r="CN37" s="255"/>
      <c r="CO37" s="255"/>
      <c r="CP37" s="255"/>
      <c r="CQ37" s="255"/>
      <c r="CR37" s="255"/>
      <c r="CS37" s="255"/>
      <c r="CT37" s="255"/>
      <c r="CU37" s="255"/>
      <c r="CV37" s="255"/>
      <c r="CW37" s="255"/>
    </row>
    <row r="38" spans="1:101" x14ac:dyDescent="0.2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6"/>
      <c r="AI38" s="256"/>
      <c r="AJ38" s="256"/>
      <c r="AK38" s="256"/>
      <c r="AL38" s="256"/>
      <c r="AM38" s="256"/>
      <c r="AN38" s="256"/>
      <c r="AO38" s="256" t="s">
        <v>2317</v>
      </c>
      <c r="AP38" s="256"/>
      <c r="AQ38" s="256"/>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5"/>
      <c r="BR38" s="255"/>
      <c r="BS38" s="255"/>
      <c r="BT38" s="255"/>
      <c r="BU38" s="255"/>
      <c r="BV38" s="255"/>
      <c r="BW38" s="255"/>
      <c r="BX38" s="255"/>
      <c r="BY38" s="255"/>
      <c r="BZ38" s="255"/>
      <c r="CA38" s="255"/>
      <c r="CB38" s="255"/>
      <c r="CC38" s="255"/>
      <c r="CD38" s="255"/>
      <c r="CE38" s="255"/>
      <c r="CF38" s="255"/>
      <c r="CG38" s="255"/>
      <c r="CH38" s="255"/>
      <c r="CI38" s="255"/>
      <c r="CJ38" s="255"/>
      <c r="CK38" s="255"/>
      <c r="CL38" s="255"/>
      <c r="CM38" s="255"/>
      <c r="CN38" s="255"/>
      <c r="CO38" s="255"/>
      <c r="CP38" s="255"/>
      <c r="CQ38" s="255"/>
      <c r="CR38" s="255"/>
      <c r="CS38" s="255"/>
      <c r="CT38" s="255"/>
      <c r="CU38" s="255"/>
      <c r="CV38" s="255"/>
      <c r="CW38" s="255"/>
    </row>
    <row r="39" spans="1:101" s="251" customFormat="1" x14ac:dyDescent="0.2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6"/>
      <c r="AI39" s="256"/>
      <c r="AJ39" s="256"/>
      <c r="AK39" s="256"/>
      <c r="AL39" s="256"/>
      <c r="AM39" s="256"/>
      <c r="AN39" s="256"/>
      <c r="AO39" s="256" t="s">
        <v>9262</v>
      </c>
      <c r="AP39" s="256"/>
      <c r="AQ39" s="256"/>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5"/>
      <c r="BR39" s="255"/>
      <c r="BS39" s="255"/>
      <c r="BT39" s="255"/>
      <c r="BU39" s="255"/>
      <c r="BV39" s="255"/>
      <c r="BW39" s="255"/>
      <c r="BX39" s="255"/>
      <c r="BY39" s="255"/>
      <c r="BZ39" s="255"/>
      <c r="CA39" s="255"/>
      <c r="CB39" s="255"/>
      <c r="CC39" s="255"/>
      <c r="CD39" s="255"/>
      <c r="CE39" s="255"/>
      <c r="CF39" s="255"/>
      <c r="CG39" s="255"/>
      <c r="CH39" s="255"/>
      <c r="CI39" s="255"/>
      <c r="CJ39" s="255"/>
      <c r="CK39" s="255"/>
      <c r="CL39" s="255"/>
      <c r="CM39" s="255"/>
      <c r="CN39" s="255"/>
      <c r="CO39" s="255"/>
      <c r="CP39" s="255"/>
      <c r="CQ39" s="255"/>
      <c r="CR39" s="255"/>
      <c r="CS39" s="255"/>
      <c r="CT39" s="255"/>
      <c r="CU39" s="255"/>
      <c r="CV39" s="255"/>
      <c r="CW39" s="255"/>
    </row>
    <row r="40" spans="1:101" s="251" customFormat="1" x14ac:dyDescent="0.2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6"/>
      <c r="AI40" s="256"/>
      <c r="AJ40" s="256"/>
      <c r="AK40" s="256"/>
      <c r="AL40" s="256"/>
      <c r="AM40" s="256"/>
      <c r="AN40" s="256"/>
      <c r="AO40" s="256" t="s">
        <v>9263</v>
      </c>
      <c r="AP40" s="256"/>
      <c r="AQ40" s="256"/>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row>
    <row r="41" spans="1:101" s="251" customFormat="1" x14ac:dyDescent="0.2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6"/>
      <c r="AI41" s="256"/>
      <c r="AJ41" s="256"/>
      <c r="AK41" s="256"/>
      <c r="AL41" s="256"/>
      <c r="AM41" s="256"/>
      <c r="AN41" s="256"/>
      <c r="AO41" s="256" t="s">
        <v>9264</v>
      </c>
      <c r="AP41" s="256"/>
      <c r="AQ41" s="256"/>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row>
    <row r="42" spans="1:101" s="251" customFormat="1" x14ac:dyDescent="0.25">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6"/>
      <c r="AI42" s="256"/>
      <c r="AJ42" s="256"/>
      <c r="AK42" s="256"/>
      <c r="AL42" s="256"/>
      <c r="AM42" s="256"/>
      <c r="AN42" s="256"/>
      <c r="AO42" s="256" t="s">
        <v>9265</v>
      </c>
      <c r="AP42" s="256"/>
      <c r="AQ42" s="256"/>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row>
    <row r="43" spans="1:101" s="251" customFormat="1" x14ac:dyDescent="0.2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6"/>
      <c r="AI43" s="256"/>
      <c r="AJ43" s="256"/>
      <c r="AK43" s="256"/>
      <c r="AL43" s="256"/>
      <c r="AM43" s="256"/>
      <c r="AN43" s="256"/>
      <c r="AO43" s="256" t="s">
        <v>9266</v>
      </c>
      <c r="AP43" s="256"/>
      <c r="AQ43" s="256"/>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row>
    <row r="44" spans="1:101" s="251" customFormat="1" x14ac:dyDescent="0.25">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6"/>
      <c r="AI44" s="256"/>
      <c r="AJ44" s="256"/>
      <c r="AK44" s="256"/>
      <c r="AL44" s="256"/>
      <c r="AM44" s="256"/>
      <c r="AN44" s="256"/>
      <c r="AO44" s="256" t="s">
        <v>9267</v>
      </c>
      <c r="AP44" s="256"/>
      <c r="AQ44" s="256"/>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5"/>
      <c r="BR44" s="255"/>
      <c r="BS44" s="255"/>
      <c r="BT44" s="255"/>
      <c r="BU44" s="255"/>
      <c r="BV44" s="255"/>
      <c r="BW44" s="255"/>
      <c r="BX44" s="255"/>
      <c r="BY44" s="255"/>
      <c r="BZ44" s="255"/>
      <c r="CA44" s="255"/>
      <c r="CB44" s="255"/>
      <c r="CC44" s="255"/>
      <c r="CD44" s="255"/>
      <c r="CE44" s="255"/>
      <c r="CF44" s="255"/>
      <c r="CG44" s="255"/>
      <c r="CH44" s="255"/>
      <c r="CI44" s="255"/>
      <c r="CJ44" s="255"/>
      <c r="CK44" s="255"/>
      <c r="CL44" s="255"/>
      <c r="CM44" s="255"/>
      <c r="CN44" s="255"/>
      <c r="CO44" s="255"/>
      <c r="CP44" s="255"/>
      <c r="CQ44" s="255"/>
      <c r="CR44" s="255"/>
      <c r="CS44" s="255"/>
      <c r="CT44" s="255"/>
      <c r="CU44" s="255"/>
      <c r="CV44" s="255"/>
      <c r="CW44" s="255"/>
    </row>
    <row r="45" spans="1:101" s="251" customFormat="1" x14ac:dyDescent="0.2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6"/>
      <c r="AI45" s="256"/>
      <c r="AJ45" s="256"/>
      <c r="AK45" s="256"/>
      <c r="AL45" s="256"/>
      <c r="AM45" s="256"/>
      <c r="AN45" s="256"/>
      <c r="AO45" s="256" t="s">
        <v>9268</v>
      </c>
      <c r="AP45" s="256"/>
      <c r="AQ45" s="256"/>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row>
    <row r="46" spans="1:101" s="251" customFormat="1" x14ac:dyDescent="0.25">
      <c r="A46" s="255"/>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6"/>
      <c r="AI46" s="256"/>
      <c r="AJ46" s="256"/>
      <c r="AK46" s="256"/>
      <c r="AL46" s="256"/>
      <c r="AM46" s="256"/>
      <c r="AN46" s="256"/>
      <c r="AO46" s="256" t="s">
        <v>9269</v>
      </c>
      <c r="AP46" s="256"/>
      <c r="AQ46" s="256"/>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row>
    <row r="47" spans="1:101" s="251" customFormat="1" x14ac:dyDescent="0.25">
      <c r="A47" s="255"/>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6"/>
      <c r="AI47" s="256"/>
      <c r="AJ47" s="256"/>
      <c r="AK47" s="256"/>
      <c r="AL47" s="256"/>
      <c r="AM47" s="256"/>
      <c r="AN47" s="256"/>
      <c r="AO47" s="256"/>
      <c r="AP47" s="256"/>
      <c r="AQ47" s="256"/>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row>
    <row r="48" spans="1:101" s="254" customFormat="1" outlineLevel="1" x14ac:dyDescent="0.25">
      <c r="A48" s="255"/>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6"/>
      <c r="AI48" s="256"/>
      <c r="AJ48" s="256"/>
      <c r="AK48" s="256"/>
      <c r="AL48" s="256"/>
      <c r="AM48" s="256"/>
      <c r="AN48" s="256"/>
      <c r="AO48" s="256"/>
      <c r="AP48" s="256"/>
      <c r="AQ48" s="256"/>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row>
    <row r="49" spans="1:101" s="254" customFormat="1" outlineLevel="1" x14ac:dyDescent="0.25">
      <c r="A49" s="255"/>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6"/>
      <c r="AI49" s="256"/>
      <c r="AJ49" s="256"/>
      <c r="AK49" s="256"/>
      <c r="AL49" s="256"/>
      <c r="AM49" s="256"/>
      <c r="AN49" s="256"/>
      <c r="AO49" s="256"/>
      <c r="AP49" s="256"/>
      <c r="AQ49" s="256"/>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5"/>
      <c r="BR49" s="255"/>
      <c r="BS49" s="255"/>
      <c r="BT49" s="255"/>
      <c r="BU49" s="255"/>
      <c r="BV49" s="255"/>
      <c r="BW49" s="255"/>
      <c r="BX49" s="255"/>
      <c r="BY49" s="255"/>
      <c r="BZ49" s="255"/>
      <c r="CA49" s="255"/>
      <c r="CB49" s="255"/>
      <c r="CC49" s="255"/>
      <c r="CD49" s="255"/>
      <c r="CE49" s="255"/>
      <c r="CF49" s="255"/>
      <c r="CG49" s="255"/>
      <c r="CH49" s="255"/>
      <c r="CI49" s="255"/>
      <c r="CJ49" s="255"/>
      <c r="CK49" s="255"/>
      <c r="CL49" s="255"/>
      <c r="CM49" s="255"/>
      <c r="CN49" s="255"/>
      <c r="CO49" s="255"/>
      <c r="CP49" s="255"/>
      <c r="CQ49" s="255"/>
      <c r="CR49" s="255"/>
      <c r="CS49" s="255"/>
      <c r="CT49" s="255"/>
      <c r="CU49" s="255"/>
      <c r="CV49" s="255"/>
      <c r="CW49" s="255"/>
    </row>
    <row r="50" spans="1:101" s="254" customFormat="1" outlineLevel="1" x14ac:dyDescent="0.25">
      <c r="A50" s="255"/>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6"/>
      <c r="AI50" s="256"/>
      <c r="AJ50" s="256"/>
      <c r="AK50" s="256"/>
      <c r="AL50" s="256"/>
      <c r="AM50" s="256"/>
      <c r="AN50" s="256"/>
      <c r="AO50" s="256"/>
      <c r="AP50" s="256"/>
      <c r="AQ50" s="256"/>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row>
    <row r="51" spans="1:101" s="254" customFormat="1" outlineLevel="1" x14ac:dyDescent="0.25">
      <c r="A51" s="255"/>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6"/>
      <c r="AI51" s="256"/>
      <c r="AJ51" s="256"/>
      <c r="AK51" s="256"/>
      <c r="AL51" s="256"/>
      <c r="AM51" s="256"/>
      <c r="AN51" s="256"/>
      <c r="AO51" s="256"/>
      <c r="AP51" s="256"/>
      <c r="AQ51" s="256"/>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row>
    <row r="52" spans="1:101" s="254" customFormat="1" outlineLevel="1" x14ac:dyDescent="0.25">
      <c r="A52" s="255"/>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6"/>
      <c r="AI52" s="256"/>
      <c r="AJ52" s="256"/>
      <c r="AK52" s="256"/>
      <c r="AL52" s="256"/>
      <c r="AM52" s="256"/>
      <c r="AN52" s="256"/>
      <c r="AO52" s="256"/>
      <c r="AP52" s="256"/>
      <c r="AQ52" s="256"/>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row>
    <row r="53" spans="1:101" s="254" customFormat="1" outlineLevel="1" x14ac:dyDescent="0.25">
      <c r="A53" s="255"/>
      <c r="B53" s="255"/>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6"/>
      <c r="AI53" s="256"/>
      <c r="AJ53" s="256"/>
      <c r="AK53" s="256"/>
      <c r="AL53" s="256"/>
      <c r="AM53" s="256"/>
      <c r="AN53" s="256"/>
      <c r="AO53" s="256"/>
      <c r="AP53" s="256"/>
      <c r="AQ53" s="256"/>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row>
    <row r="54" spans="1:101" s="254" customFormat="1" outlineLevel="1" x14ac:dyDescent="0.25">
      <c r="A54" s="255"/>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6"/>
      <c r="AI54" s="256"/>
      <c r="AJ54" s="256"/>
      <c r="AK54" s="256"/>
      <c r="AL54" s="256"/>
      <c r="AM54" s="256"/>
      <c r="AN54" s="256"/>
      <c r="AO54" s="256"/>
      <c r="AP54" s="256"/>
      <c r="AQ54" s="256"/>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5"/>
      <c r="CC54" s="255"/>
      <c r="CD54" s="255"/>
      <c r="CE54" s="255"/>
      <c r="CF54" s="255"/>
      <c r="CG54" s="255"/>
      <c r="CH54" s="255"/>
      <c r="CI54" s="255"/>
      <c r="CJ54" s="255"/>
      <c r="CK54" s="255"/>
      <c r="CL54" s="255"/>
      <c r="CM54" s="255"/>
      <c r="CN54" s="255"/>
      <c r="CO54" s="255"/>
      <c r="CP54" s="255"/>
      <c r="CQ54" s="255"/>
      <c r="CR54" s="255"/>
      <c r="CS54" s="255"/>
      <c r="CT54" s="255"/>
      <c r="CU54" s="255"/>
      <c r="CV54" s="255"/>
      <c r="CW54" s="255"/>
    </row>
    <row r="55" spans="1:101" s="254" customFormat="1" outlineLevel="1" x14ac:dyDescent="0.25">
      <c r="A55" s="25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6"/>
      <c r="AI55" s="256"/>
      <c r="AJ55" s="256"/>
      <c r="AK55" s="256"/>
      <c r="AL55" s="256"/>
      <c r="AM55" s="256"/>
      <c r="AN55" s="256"/>
      <c r="AO55" s="256"/>
      <c r="AP55" s="256"/>
      <c r="AQ55" s="256"/>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row>
    <row r="56" spans="1:101" s="254" customFormat="1" outlineLevel="1" x14ac:dyDescent="0.25">
      <c r="A56" s="255"/>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6"/>
      <c r="AI56" s="256"/>
      <c r="AJ56" s="256"/>
      <c r="AK56" s="256"/>
      <c r="AL56" s="256"/>
      <c r="AM56" s="256"/>
      <c r="AN56" s="256"/>
      <c r="AO56" s="256"/>
      <c r="AP56" s="256"/>
      <c r="AQ56" s="256"/>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row>
    <row r="57" spans="1:101" s="254" customFormat="1" outlineLevel="1" x14ac:dyDescent="0.25">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6"/>
      <c r="AI57" s="256"/>
      <c r="AJ57" s="256"/>
      <c r="AK57" s="256"/>
      <c r="AL57" s="256"/>
      <c r="AM57" s="256"/>
      <c r="AN57" s="256"/>
      <c r="AO57" s="256"/>
      <c r="AP57" s="256"/>
      <c r="AQ57" s="256"/>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row>
    <row r="58" spans="1:101" s="254" customFormat="1" outlineLevel="1" x14ac:dyDescent="0.25">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6"/>
      <c r="AI58" s="256"/>
      <c r="AJ58" s="256"/>
      <c r="AK58" s="256"/>
      <c r="AL58" s="256"/>
      <c r="AM58" s="256"/>
      <c r="AN58" s="256"/>
      <c r="AO58" s="256"/>
      <c r="AP58" s="256"/>
      <c r="AQ58" s="256"/>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row>
    <row r="59" spans="1:101" s="254" customFormat="1" outlineLevel="1" x14ac:dyDescent="0.25">
      <c r="A59" s="25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6"/>
      <c r="AI59" s="256"/>
      <c r="AJ59" s="256"/>
      <c r="AK59" s="256"/>
      <c r="AL59" s="256"/>
      <c r="AM59" s="256"/>
      <c r="AN59" s="256"/>
      <c r="AO59" s="256"/>
      <c r="AP59" s="256"/>
      <c r="AQ59" s="256"/>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c r="BY59" s="255"/>
      <c r="BZ59" s="255"/>
      <c r="CA59" s="255"/>
      <c r="CB59" s="255"/>
      <c r="CC59" s="255"/>
      <c r="CD59" s="255"/>
      <c r="CE59" s="255"/>
      <c r="CF59" s="255"/>
      <c r="CG59" s="255"/>
      <c r="CH59" s="255"/>
      <c r="CI59" s="255"/>
      <c r="CJ59" s="255"/>
      <c r="CK59" s="255"/>
      <c r="CL59" s="255"/>
      <c r="CM59" s="255"/>
      <c r="CN59" s="255"/>
      <c r="CO59" s="255"/>
      <c r="CP59" s="255"/>
      <c r="CQ59" s="255"/>
      <c r="CR59" s="255"/>
      <c r="CS59" s="255"/>
      <c r="CT59" s="255"/>
      <c r="CU59" s="255"/>
      <c r="CV59" s="255"/>
      <c r="CW59" s="255"/>
    </row>
    <row r="60" spans="1:101" s="254" customFormat="1" outlineLevel="1" x14ac:dyDescent="0.25">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6"/>
      <c r="AI60" s="256"/>
      <c r="AJ60" s="256"/>
      <c r="AK60" s="256"/>
      <c r="AL60" s="256"/>
      <c r="AM60" s="256"/>
      <c r="AN60" s="256"/>
      <c r="AO60" s="256"/>
      <c r="AP60" s="256"/>
      <c r="AQ60" s="256"/>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c r="BY60" s="255"/>
      <c r="BZ60" s="255"/>
      <c r="CA60" s="255"/>
      <c r="CB60" s="255"/>
      <c r="CC60" s="255"/>
      <c r="CD60" s="255"/>
      <c r="CE60" s="255"/>
      <c r="CF60" s="255"/>
      <c r="CG60" s="255"/>
      <c r="CH60" s="255"/>
      <c r="CI60" s="255"/>
      <c r="CJ60" s="255"/>
      <c r="CK60" s="255"/>
      <c r="CL60" s="255"/>
      <c r="CM60" s="255"/>
      <c r="CN60" s="255"/>
      <c r="CO60" s="255"/>
      <c r="CP60" s="255"/>
      <c r="CQ60" s="255"/>
      <c r="CR60" s="255"/>
      <c r="CS60" s="255"/>
      <c r="CT60" s="255"/>
      <c r="CU60" s="255"/>
      <c r="CV60" s="255"/>
      <c r="CW60" s="255"/>
    </row>
    <row r="61" spans="1:101" s="254" customFormat="1" outlineLevel="1" x14ac:dyDescent="0.25">
      <c r="A61" s="255"/>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6"/>
      <c r="AI61" s="256"/>
      <c r="AJ61" s="256"/>
      <c r="AK61" s="256"/>
      <c r="AL61" s="256"/>
      <c r="AM61" s="256"/>
      <c r="AN61" s="256"/>
      <c r="AO61" s="256"/>
      <c r="AP61" s="256"/>
      <c r="AQ61" s="256"/>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c r="CP61" s="255"/>
      <c r="CQ61" s="255"/>
      <c r="CR61" s="255"/>
      <c r="CS61" s="255"/>
      <c r="CT61" s="255"/>
      <c r="CU61" s="255"/>
      <c r="CV61" s="255"/>
      <c r="CW61" s="255"/>
    </row>
    <row r="62" spans="1:101" s="254" customFormat="1" outlineLevel="1" x14ac:dyDescent="0.25">
      <c r="A62" s="255"/>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6"/>
      <c r="AI62" s="256"/>
      <c r="AJ62" s="256"/>
      <c r="AK62" s="256"/>
      <c r="AL62" s="256"/>
      <c r="AM62" s="256"/>
      <c r="AN62" s="256"/>
      <c r="AO62" s="256"/>
      <c r="AP62" s="256"/>
      <c r="AQ62" s="256"/>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row>
    <row r="63" spans="1:101" s="254" customFormat="1" outlineLevel="1" x14ac:dyDescent="0.25">
      <c r="A63" s="255"/>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6"/>
      <c r="AI63" s="256"/>
      <c r="AJ63" s="256"/>
      <c r="AK63" s="256"/>
      <c r="AL63" s="256"/>
      <c r="AM63" s="256"/>
      <c r="AN63" s="256"/>
      <c r="AO63" s="256"/>
      <c r="AP63" s="256"/>
      <c r="AQ63" s="256"/>
      <c r="AR63" s="255"/>
      <c r="AS63" s="255"/>
      <c r="AT63" s="255"/>
      <c r="AU63" s="255"/>
      <c r="AV63" s="255"/>
      <c r="AW63" s="255"/>
      <c r="AX63" s="255"/>
      <c r="AY63" s="255"/>
      <c r="AZ63" s="255"/>
      <c r="BA63" s="255"/>
      <c r="BB63" s="255"/>
      <c r="BC63" s="255"/>
      <c r="BD63" s="255"/>
      <c r="BE63" s="255"/>
      <c r="BF63" s="255"/>
      <c r="BG63" s="255"/>
      <c r="BH63" s="255"/>
      <c r="BI63" s="255"/>
      <c r="BJ63" s="255"/>
      <c r="BK63" s="255"/>
      <c r="BL63" s="255"/>
      <c r="BM63" s="255"/>
      <c r="BN63" s="255"/>
      <c r="BO63" s="255"/>
      <c r="BP63" s="255"/>
      <c r="BQ63" s="255"/>
      <c r="BR63" s="255"/>
      <c r="BS63" s="255"/>
      <c r="BT63" s="255"/>
      <c r="BU63" s="255"/>
      <c r="BV63" s="255"/>
      <c r="BW63" s="255"/>
      <c r="BX63" s="255"/>
      <c r="BY63" s="255"/>
      <c r="BZ63" s="255"/>
      <c r="CA63" s="255"/>
      <c r="CB63" s="255"/>
      <c r="CC63" s="255"/>
      <c r="CD63" s="255"/>
      <c r="CE63" s="255"/>
      <c r="CF63" s="255"/>
      <c r="CG63" s="255"/>
      <c r="CH63" s="255"/>
      <c r="CI63" s="255"/>
      <c r="CJ63" s="255"/>
      <c r="CK63" s="255"/>
      <c r="CL63" s="255"/>
      <c r="CM63" s="255"/>
      <c r="CN63" s="255"/>
      <c r="CO63" s="255"/>
      <c r="CP63" s="255"/>
      <c r="CQ63" s="255"/>
      <c r="CR63" s="255"/>
      <c r="CS63" s="255"/>
      <c r="CT63" s="255"/>
      <c r="CU63" s="255"/>
      <c r="CV63" s="255"/>
      <c r="CW63" s="255"/>
    </row>
    <row r="64" spans="1:101" s="254" customFormat="1" outlineLevel="1" x14ac:dyDescent="0.25">
      <c r="A64" s="255"/>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7"/>
      <c r="AI64" s="257"/>
      <c r="AJ64" s="257"/>
      <c r="AK64" s="257"/>
      <c r="AL64" s="257"/>
      <c r="AM64" s="257"/>
      <c r="AN64" s="257"/>
      <c r="AO64" s="257"/>
      <c r="AP64" s="257"/>
      <c r="AQ64" s="257"/>
      <c r="AR64" s="255"/>
      <c r="AS64" s="255"/>
      <c r="AT64" s="255"/>
      <c r="AU64" s="255"/>
      <c r="AV64" s="255"/>
      <c r="AW64" s="255"/>
      <c r="AX64" s="255"/>
      <c r="AY64" s="255"/>
      <c r="AZ64" s="255"/>
      <c r="BA64" s="255"/>
      <c r="BB64" s="255"/>
      <c r="BC64" s="255"/>
      <c r="BD64" s="255"/>
      <c r="BE64" s="255"/>
      <c r="BF64" s="255"/>
      <c r="BG64" s="255"/>
      <c r="BH64" s="255"/>
      <c r="BI64" s="255"/>
      <c r="BJ64" s="255"/>
      <c r="BK64" s="255"/>
      <c r="BL64" s="255"/>
      <c r="BM64" s="255"/>
      <c r="BN64" s="255"/>
      <c r="BO64" s="255"/>
      <c r="BP64" s="255"/>
      <c r="BQ64" s="255"/>
      <c r="BR64" s="255"/>
      <c r="BS64" s="255"/>
      <c r="BT64" s="255"/>
      <c r="BU64" s="255"/>
      <c r="BV64" s="255"/>
      <c r="BW64" s="255"/>
      <c r="BX64" s="255"/>
      <c r="BY64" s="255"/>
      <c r="BZ64" s="255"/>
      <c r="CA64" s="255"/>
      <c r="CB64" s="255"/>
      <c r="CC64" s="255"/>
      <c r="CD64" s="255"/>
      <c r="CE64" s="255"/>
      <c r="CF64" s="255"/>
      <c r="CG64" s="255"/>
      <c r="CH64" s="255"/>
      <c r="CI64" s="255"/>
      <c r="CJ64" s="255"/>
      <c r="CK64" s="255"/>
      <c r="CL64" s="255"/>
      <c r="CM64" s="255"/>
      <c r="CN64" s="255"/>
      <c r="CO64" s="255"/>
      <c r="CP64" s="255"/>
      <c r="CQ64" s="255"/>
      <c r="CR64" s="255"/>
      <c r="CS64" s="255"/>
      <c r="CT64" s="255"/>
      <c r="CU64" s="255"/>
      <c r="CV64" s="255"/>
      <c r="CW64" s="255"/>
    </row>
    <row r="65" spans="1:100" x14ac:dyDescent="0.25">
      <c r="A65" s="225" t="s">
        <v>2320</v>
      </c>
      <c r="B65" s="225"/>
      <c r="C65" s="225"/>
      <c r="D65" s="225"/>
      <c r="E65" s="225"/>
      <c r="F65" s="225"/>
      <c r="G65" s="225"/>
      <c r="H65" s="225"/>
      <c r="I65" s="225"/>
      <c r="J65" s="225"/>
      <c r="K65" s="225" t="s">
        <v>1215</v>
      </c>
      <c r="L65" s="225"/>
      <c r="M65" s="225"/>
      <c r="N65" s="225"/>
      <c r="O65" s="225"/>
      <c r="P65" s="225"/>
      <c r="Q65" s="225"/>
      <c r="R65" s="225"/>
      <c r="S65" s="225"/>
      <c r="T65" s="225"/>
      <c r="U65" s="225"/>
      <c r="V65" s="225"/>
      <c r="W65" s="225"/>
      <c r="X65" s="225"/>
      <c r="Y65" s="225"/>
      <c r="Z65" s="225"/>
      <c r="AA65" s="225"/>
      <c r="AB65" s="225"/>
      <c r="AC65" s="225" t="s">
        <v>1998</v>
      </c>
      <c r="AD65" s="225"/>
      <c r="AE65" s="225"/>
      <c r="AF65" s="225"/>
      <c r="AG65" s="225"/>
      <c r="AH65" s="225"/>
      <c r="AI65" s="225"/>
      <c r="AJ65" s="225"/>
      <c r="AK65" s="225"/>
      <c r="AL65" s="225"/>
      <c r="AM65" s="225"/>
      <c r="AN65" s="225"/>
      <c r="AO65" s="225"/>
      <c r="AP65" s="225" t="s">
        <v>1612</v>
      </c>
      <c r="AQ65" s="225" t="s">
        <v>1401</v>
      </c>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t="s">
        <v>1419</v>
      </c>
      <c r="BQ65" s="225"/>
      <c r="BR65" s="225"/>
      <c r="BS65" s="225"/>
      <c r="BT65" s="225"/>
      <c r="BU65" s="225"/>
      <c r="BV65" s="225"/>
      <c r="BW65" s="225" t="s">
        <v>1821</v>
      </c>
      <c r="BX65" s="225" t="s">
        <v>1271</v>
      </c>
      <c r="BY65" s="225"/>
      <c r="BZ65" s="225"/>
      <c r="CA65" s="225"/>
      <c r="CB65" s="225"/>
      <c r="CC65" s="225"/>
      <c r="CD65" s="225" t="s">
        <v>1502</v>
      </c>
      <c r="CE65" s="225"/>
      <c r="CF65" s="225"/>
      <c r="CG65" s="225"/>
      <c r="CH65" s="225" t="s">
        <v>1574</v>
      </c>
      <c r="CI65" s="225"/>
      <c r="CJ65" s="225"/>
      <c r="CK65" s="225"/>
      <c r="CL65" s="225"/>
      <c r="CM65" s="225"/>
      <c r="CN65" s="225"/>
      <c r="CO65" s="225"/>
      <c r="CP65" s="225"/>
      <c r="CQ65" s="225"/>
      <c r="CR65" s="225"/>
      <c r="CS65" s="225"/>
      <c r="CT65" s="225"/>
      <c r="CU65" s="225"/>
      <c r="CV65" s="225"/>
    </row>
    <row r="66" spans="1:100" x14ac:dyDescent="0.25">
      <c r="A66" s="225"/>
      <c r="B66" s="225"/>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t="s">
        <v>2079</v>
      </c>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t="s">
        <v>2174</v>
      </c>
      <c r="BY66" s="225"/>
      <c r="BZ66" s="225"/>
      <c r="CA66" s="225"/>
      <c r="CB66" s="225"/>
      <c r="CC66" s="225"/>
      <c r="CD66" s="225"/>
      <c r="CE66" s="225"/>
      <c r="CF66" s="225"/>
      <c r="CG66" s="225"/>
      <c r="CH66" s="225" t="s">
        <v>1829</v>
      </c>
      <c r="CI66" s="225"/>
      <c r="CJ66" s="225"/>
      <c r="CK66" s="225"/>
      <c r="CL66" s="225"/>
      <c r="CM66" s="225"/>
      <c r="CN66" s="225"/>
      <c r="CO66" s="225"/>
      <c r="CP66" s="225"/>
      <c r="CQ66" s="225"/>
      <c r="CR66" s="225"/>
      <c r="CS66" s="225"/>
      <c r="CT66" s="225"/>
      <c r="CU66" s="225"/>
      <c r="CV66" s="225"/>
    </row>
    <row r="67" spans="1:100" x14ac:dyDescent="0.25">
      <c r="AP67" s="225"/>
    </row>
    <row r="68" spans="1:100" x14ac:dyDescent="0.25">
      <c r="A68" s="226" t="s">
        <v>2321</v>
      </c>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t="s">
        <v>2267</v>
      </c>
      <c r="AD68" s="226"/>
      <c r="AE68" s="226"/>
      <c r="AF68" s="226"/>
      <c r="AG68" s="226"/>
      <c r="AH68" s="226"/>
      <c r="AI68" s="226"/>
      <c r="AJ68" s="226"/>
      <c r="AK68" s="226"/>
      <c r="AL68" s="226"/>
      <c r="AM68" s="226"/>
      <c r="AN68" s="226"/>
      <c r="AO68" s="226"/>
      <c r="AP68" s="226" t="s">
        <v>1911</v>
      </c>
      <c r="AQ68" s="226"/>
      <c r="AR68" s="226"/>
      <c r="AS68" s="226"/>
      <c r="AT68" s="226"/>
      <c r="AU68" s="226"/>
      <c r="AV68" s="226"/>
      <c r="AW68" s="226" t="s">
        <v>1617</v>
      </c>
      <c r="AX68" s="226"/>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6"/>
      <c r="BZ68" s="226"/>
      <c r="CA68" s="226"/>
      <c r="CB68" s="226"/>
      <c r="CC68" s="226"/>
      <c r="CD68" s="226"/>
      <c r="CE68" s="226"/>
      <c r="CF68" s="226"/>
      <c r="CG68" s="226"/>
      <c r="CH68" s="226"/>
      <c r="CI68" s="226"/>
      <c r="CJ68" s="226"/>
      <c r="CK68" s="226"/>
      <c r="CL68" s="226"/>
      <c r="CM68" s="226"/>
      <c r="CN68" s="226"/>
      <c r="CO68" s="226"/>
      <c r="CP68" s="226"/>
      <c r="CQ68" s="226"/>
      <c r="CR68" s="226"/>
      <c r="CS68" s="226"/>
      <c r="CT68" s="226"/>
      <c r="CU68" s="226"/>
      <c r="CV68" s="226"/>
    </row>
    <row r="75" spans="1:100" ht="180" x14ac:dyDescent="0.25">
      <c r="A75" s="260" t="s">
        <v>9285</v>
      </c>
      <c r="B75" s="259"/>
    </row>
    <row r="76" spans="1:100" x14ac:dyDescent="0.25">
      <c r="A76" s="260"/>
      <c r="B76" s="259"/>
    </row>
    <row r="77" spans="1:100" x14ac:dyDescent="0.25">
      <c r="A77" s="260"/>
      <c r="B77" s="259"/>
    </row>
    <row r="78" spans="1:100" x14ac:dyDescent="0.25">
      <c r="A78" s="260"/>
      <c r="B78" s="259"/>
    </row>
    <row r="79" spans="1:100" x14ac:dyDescent="0.25">
      <c r="A79" s="261"/>
      <c r="B79" s="258"/>
    </row>
    <row r="80" spans="1:100" x14ac:dyDescent="0.25">
      <c r="A80" s="261"/>
      <c r="B80" s="258"/>
    </row>
    <row r="81" spans="1:2" x14ac:dyDescent="0.25">
      <c r="A81" s="261"/>
      <c r="B81" s="258"/>
    </row>
    <row r="82" spans="1:2" x14ac:dyDescent="0.25">
      <c r="A82" s="261"/>
      <c r="B82" s="258"/>
    </row>
    <row r="83" spans="1:2" x14ac:dyDescent="0.25">
      <c r="A83" s="261"/>
      <c r="B83" s="258"/>
    </row>
    <row r="84" spans="1:2" x14ac:dyDescent="0.25">
      <c r="A84" s="261"/>
    </row>
  </sheetData>
  <sortState ref="CL3:CL20">
    <sortCondition ref="CL3:CL20"/>
  </sortState>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T18"/>
  <sheetViews>
    <sheetView workbookViewId="0">
      <selection activeCell="G19" sqref="G19"/>
    </sheetView>
  </sheetViews>
  <sheetFormatPr defaultRowHeight="15" x14ac:dyDescent="0.25"/>
  <cols>
    <col min="6" max="6" width="13" customWidth="1"/>
    <col min="7" max="7" width="15.42578125" customWidth="1"/>
    <col min="12" max="12" width="22.28515625" style="254" customWidth="1"/>
    <col min="13" max="13" width="9.7109375" customWidth="1"/>
    <col min="18" max="18" width="42" customWidth="1"/>
    <col min="21" max="21" width="32.7109375" customWidth="1"/>
    <col min="27" max="27" width="34.28515625" customWidth="1"/>
    <col min="32" max="32" width="48.140625" customWidth="1"/>
    <col min="34" max="34" width="22.140625" customWidth="1"/>
  </cols>
  <sheetData>
    <row r="1" spans="1:46" s="254" customFormat="1" x14ac:dyDescent="0.25">
      <c r="A1" s="254" t="s">
        <v>359</v>
      </c>
      <c r="B1" s="254" t="s">
        <v>360</v>
      </c>
      <c r="C1" s="254" t="s">
        <v>361</v>
      </c>
      <c r="D1" s="254" t="s">
        <v>362</v>
      </c>
      <c r="E1" s="254" t="s">
        <v>363</v>
      </c>
      <c r="F1" s="254" t="s">
        <v>364</v>
      </c>
      <c r="G1" s="254" t="s">
        <v>365</v>
      </c>
      <c r="H1" s="254" t="s">
        <v>366</v>
      </c>
      <c r="I1" s="254" t="s">
        <v>367</v>
      </c>
      <c r="J1" s="254" t="s">
        <v>368</v>
      </c>
      <c r="K1" s="254" t="s">
        <v>369</v>
      </c>
      <c r="L1" s="254" t="s">
        <v>286</v>
      </c>
      <c r="M1" s="254" t="s">
        <v>370</v>
      </c>
      <c r="N1" s="254" t="s">
        <v>371</v>
      </c>
      <c r="O1" s="254" t="s">
        <v>372</v>
      </c>
      <c r="P1" s="254" t="s">
        <v>373</v>
      </c>
      <c r="Q1" s="254" t="s">
        <v>374</v>
      </c>
      <c r="R1" s="254" t="s">
        <v>375</v>
      </c>
      <c r="S1" s="254" t="s">
        <v>376</v>
      </c>
      <c r="T1" s="254" t="s">
        <v>377</v>
      </c>
      <c r="U1" s="254" t="s">
        <v>378</v>
      </c>
      <c r="V1" s="254" t="s">
        <v>379</v>
      </c>
      <c r="W1" s="254" t="s">
        <v>380</v>
      </c>
      <c r="X1" s="254" t="s">
        <v>381</v>
      </c>
      <c r="Y1" s="254" t="s">
        <v>382</v>
      </c>
      <c r="Z1" s="254" t="s">
        <v>383</v>
      </c>
      <c r="AA1" s="254" t="s">
        <v>384</v>
      </c>
      <c r="AB1" s="254" t="s">
        <v>385</v>
      </c>
      <c r="AC1" s="254" t="s">
        <v>9287</v>
      </c>
      <c r="AD1" s="254" t="s">
        <v>386</v>
      </c>
      <c r="AE1" s="254" t="s">
        <v>387</v>
      </c>
      <c r="AF1" s="254" t="s">
        <v>388</v>
      </c>
      <c r="AG1" s="254" t="s">
        <v>389</v>
      </c>
      <c r="AH1" s="254" t="s">
        <v>390</v>
      </c>
      <c r="AI1" s="254" t="s">
        <v>391</v>
      </c>
      <c r="AJ1" s="254" t="s">
        <v>392</v>
      </c>
      <c r="AK1" s="254" t="s">
        <v>393</v>
      </c>
      <c r="AL1" s="254" t="s">
        <v>394</v>
      </c>
      <c r="AM1" s="254" t="s">
        <v>395</v>
      </c>
      <c r="AN1" s="254" t="s">
        <v>396</v>
      </c>
      <c r="AO1" s="254" t="s">
        <v>397</v>
      </c>
      <c r="AP1" s="254" t="s">
        <v>398</v>
      </c>
      <c r="AQ1" s="254" t="s">
        <v>399</v>
      </c>
      <c r="AR1" s="254" t="s">
        <v>400</v>
      </c>
      <c r="AS1" s="254" t="s">
        <v>401</v>
      </c>
      <c r="AT1" s="254">
        <v>0</v>
      </c>
    </row>
    <row r="2" spans="1:46" s="254" customFormat="1" x14ac:dyDescent="0.25">
      <c r="A2" s="254">
        <v>1</v>
      </c>
      <c r="B2" s="254">
        <v>1</v>
      </c>
      <c r="C2" s="254">
        <v>2</v>
      </c>
      <c r="D2" s="254">
        <v>1</v>
      </c>
      <c r="E2" s="254">
        <v>2</v>
      </c>
      <c r="F2" s="254">
        <v>2</v>
      </c>
      <c r="G2" s="254">
        <v>6</v>
      </c>
      <c r="H2" s="254">
        <v>2</v>
      </c>
      <c r="I2" s="254">
        <v>1</v>
      </c>
      <c r="J2" s="254">
        <v>1</v>
      </c>
      <c r="K2" s="254">
        <v>2</v>
      </c>
      <c r="L2" s="254">
        <v>5</v>
      </c>
      <c r="M2" s="254">
        <v>1</v>
      </c>
      <c r="N2" s="254">
        <v>1</v>
      </c>
      <c r="O2" s="254">
        <v>2</v>
      </c>
      <c r="P2" s="254">
        <v>1</v>
      </c>
      <c r="Q2" s="254">
        <v>3</v>
      </c>
      <c r="R2" s="254">
        <v>3</v>
      </c>
      <c r="S2" s="254">
        <v>1</v>
      </c>
      <c r="T2" s="254">
        <v>1</v>
      </c>
      <c r="U2" s="254">
        <v>2</v>
      </c>
      <c r="V2" s="254">
        <v>3</v>
      </c>
      <c r="W2" s="254">
        <v>1</v>
      </c>
      <c r="X2" s="254">
        <v>1</v>
      </c>
      <c r="Y2" s="254">
        <v>1</v>
      </c>
      <c r="Z2" s="254">
        <v>1</v>
      </c>
      <c r="AA2" s="254">
        <v>5</v>
      </c>
      <c r="AB2" s="254">
        <v>2</v>
      </c>
      <c r="AC2" s="254">
        <v>1</v>
      </c>
      <c r="AD2" s="254">
        <v>1</v>
      </c>
      <c r="AE2" s="254">
        <v>1</v>
      </c>
      <c r="AF2" s="254">
        <v>2</v>
      </c>
      <c r="AG2" s="254">
        <v>3</v>
      </c>
      <c r="AH2" s="254">
        <v>1</v>
      </c>
      <c r="AI2" s="254">
        <v>2</v>
      </c>
      <c r="AJ2" s="254">
        <v>1</v>
      </c>
      <c r="AK2" s="254">
        <v>2</v>
      </c>
      <c r="AL2" s="254">
        <v>1</v>
      </c>
      <c r="AM2" s="254">
        <v>2</v>
      </c>
      <c r="AN2" s="254">
        <v>1</v>
      </c>
      <c r="AO2" s="254">
        <v>1</v>
      </c>
      <c r="AP2" s="254">
        <v>4</v>
      </c>
      <c r="AQ2" s="254">
        <v>1</v>
      </c>
      <c r="AR2" s="254">
        <v>1</v>
      </c>
      <c r="AS2" s="254">
        <v>1</v>
      </c>
    </row>
    <row r="3" spans="1:46" s="254" customFormat="1" x14ac:dyDescent="0.25">
      <c r="A3" s="254" t="s">
        <v>402</v>
      </c>
      <c r="B3" s="254" t="s">
        <v>403</v>
      </c>
      <c r="C3" s="254" t="s">
        <v>404</v>
      </c>
      <c r="D3" s="254" t="s">
        <v>405</v>
      </c>
      <c r="E3" s="254" t="s">
        <v>406</v>
      </c>
      <c r="F3" s="254" t="s">
        <v>407</v>
      </c>
      <c r="G3" s="254" t="s">
        <v>408</v>
      </c>
      <c r="H3" s="254" t="s">
        <v>409</v>
      </c>
      <c r="I3" s="254" t="s">
        <v>410</v>
      </c>
      <c r="J3" s="254" t="s">
        <v>9288</v>
      </c>
      <c r="K3" s="254" t="s">
        <v>411</v>
      </c>
      <c r="L3" s="254" t="s">
        <v>9302</v>
      </c>
      <c r="M3" s="254" t="s">
        <v>412</v>
      </c>
      <c r="N3" s="254" t="s">
        <v>413</v>
      </c>
      <c r="O3" s="254" t="s">
        <v>414</v>
      </c>
      <c r="P3" s="254" t="s">
        <v>415</v>
      </c>
      <c r="Q3" s="254" t="s">
        <v>416</v>
      </c>
      <c r="R3" s="254" t="s">
        <v>450</v>
      </c>
      <c r="S3" s="254" t="s">
        <v>417</v>
      </c>
      <c r="T3" s="254" t="s">
        <v>418</v>
      </c>
      <c r="U3" s="254" t="s">
        <v>419</v>
      </c>
      <c r="V3" s="254" t="s">
        <v>420</v>
      </c>
      <c r="W3" s="254" t="s">
        <v>421</v>
      </c>
      <c r="X3" s="254" t="s">
        <v>422</v>
      </c>
      <c r="Y3" s="254" t="s">
        <v>423</v>
      </c>
      <c r="Z3" s="254" t="s">
        <v>424</v>
      </c>
      <c r="AA3" s="254" t="s">
        <v>425</v>
      </c>
      <c r="AB3" s="254" t="s">
        <v>426</v>
      </c>
      <c r="AC3" s="254" t="s">
        <v>9289</v>
      </c>
      <c r="AD3" s="254" t="s">
        <v>427</v>
      </c>
      <c r="AE3" s="254" t="s">
        <v>428</v>
      </c>
      <c r="AF3" s="254" t="s">
        <v>429</v>
      </c>
      <c r="AG3" s="254" t="s">
        <v>430</v>
      </c>
      <c r="AH3" s="254" t="s">
        <v>431</v>
      </c>
      <c r="AI3" s="254" t="s">
        <v>432</v>
      </c>
      <c r="AJ3" s="254" t="s">
        <v>433</v>
      </c>
      <c r="AK3" s="254" t="s">
        <v>434</v>
      </c>
      <c r="AL3" s="254" t="s">
        <v>435</v>
      </c>
      <c r="AM3" s="254" t="s">
        <v>436</v>
      </c>
      <c r="AN3" s="254" t="s">
        <v>437</v>
      </c>
      <c r="AO3" s="254" t="s">
        <v>438</v>
      </c>
      <c r="AP3" s="254" t="s">
        <v>439</v>
      </c>
      <c r="AQ3" s="254" t="s">
        <v>440</v>
      </c>
      <c r="AR3" s="254" t="s">
        <v>441</v>
      </c>
      <c r="AS3" s="254" t="s">
        <v>442</v>
      </c>
    </row>
    <row r="4" spans="1:46" s="254" customFormat="1" x14ac:dyDescent="0.25">
      <c r="C4" s="254" t="s">
        <v>443</v>
      </c>
      <c r="E4" s="254" t="s">
        <v>444</v>
      </c>
      <c r="F4" s="254" t="s">
        <v>9290</v>
      </c>
      <c r="G4" s="254" t="s">
        <v>445</v>
      </c>
      <c r="H4" s="254" t="s">
        <v>446</v>
      </c>
      <c r="K4" s="254" t="s">
        <v>447</v>
      </c>
      <c r="L4" s="254" t="s">
        <v>9303</v>
      </c>
      <c r="O4" s="254" t="s">
        <v>448</v>
      </c>
      <c r="Q4" s="254" t="s">
        <v>449</v>
      </c>
      <c r="R4" s="254" t="s">
        <v>9291</v>
      </c>
      <c r="U4" s="254" t="s">
        <v>451</v>
      </c>
      <c r="V4" s="254" t="s">
        <v>452</v>
      </c>
      <c r="AA4" s="254" t="s">
        <v>453</v>
      </c>
      <c r="AB4" s="254" t="s">
        <v>9306</v>
      </c>
      <c r="AF4" s="254" t="s">
        <v>454</v>
      </c>
      <c r="AG4" s="254" t="s">
        <v>455</v>
      </c>
      <c r="AI4" s="254" t="s">
        <v>456</v>
      </c>
      <c r="AK4" s="254" t="s">
        <v>457</v>
      </c>
      <c r="AM4" s="254" t="s">
        <v>458</v>
      </c>
      <c r="AP4" s="254" t="s">
        <v>459</v>
      </c>
    </row>
    <row r="5" spans="1:46" s="254" customFormat="1" x14ac:dyDescent="0.25">
      <c r="G5" s="254" t="s">
        <v>460</v>
      </c>
      <c r="L5" s="254" t="s">
        <v>9304</v>
      </c>
      <c r="Q5" s="254" t="s">
        <v>461</v>
      </c>
      <c r="R5" s="254" t="s">
        <v>462</v>
      </c>
      <c r="V5" s="254" t="s">
        <v>463</v>
      </c>
      <c r="AA5" s="254" t="s">
        <v>464</v>
      </c>
      <c r="AG5" s="254" t="s">
        <v>465</v>
      </c>
      <c r="AP5" s="254" t="s">
        <v>466</v>
      </c>
    </row>
    <row r="6" spans="1:46" s="254" customFormat="1" x14ac:dyDescent="0.25">
      <c r="G6" s="254" t="s">
        <v>467</v>
      </c>
      <c r="L6" s="254" t="s">
        <v>9305</v>
      </c>
      <c r="AA6" s="254" t="s">
        <v>468</v>
      </c>
      <c r="AP6" s="254" t="s">
        <v>469</v>
      </c>
    </row>
    <row r="7" spans="1:46" s="254" customFormat="1" x14ac:dyDescent="0.25">
      <c r="G7" s="254" t="s">
        <v>470</v>
      </c>
      <c r="L7" s="254" t="s">
        <v>9301</v>
      </c>
      <c r="AA7" s="254" t="s">
        <v>471</v>
      </c>
    </row>
    <row r="8" spans="1:46" s="254" customFormat="1" x14ac:dyDescent="0.25">
      <c r="G8" s="254" t="s">
        <v>472</v>
      </c>
    </row>
    <row r="9" spans="1:46" s="254" customFormat="1" x14ac:dyDescent="0.25"/>
    <row r="10" spans="1:46" s="254" customFormat="1" x14ac:dyDescent="0.25"/>
    <row r="11" spans="1:46" s="254" customFormat="1" x14ac:dyDescent="0.25"/>
    <row r="12" spans="1:46" x14ac:dyDescent="0.25">
      <c r="C12" s="296" t="s">
        <v>9286</v>
      </c>
      <c r="D12" s="296"/>
      <c r="E12" s="296"/>
      <c r="F12" s="296"/>
      <c r="G12" s="296"/>
      <c r="H12" s="296"/>
      <c r="I12" s="296"/>
      <c r="J12" s="296"/>
      <c r="K12" s="296"/>
      <c r="L12" s="296"/>
      <c r="M12" s="296"/>
      <c r="N12" s="296"/>
      <c r="O12" s="296"/>
      <c r="P12" s="296"/>
      <c r="Q12" s="296"/>
    </row>
    <row r="13" spans="1:46" x14ac:dyDescent="0.25">
      <c r="C13" s="296"/>
      <c r="D13" s="296"/>
      <c r="E13" s="296"/>
      <c r="F13" s="296"/>
      <c r="G13" s="296"/>
      <c r="H13" s="296"/>
      <c r="I13" s="296"/>
      <c r="J13" s="296"/>
      <c r="K13" s="296"/>
      <c r="L13" s="296"/>
      <c r="M13" s="296"/>
      <c r="N13" s="296"/>
      <c r="O13" s="296"/>
      <c r="P13" s="296"/>
      <c r="Q13" s="296"/>
    </row>
    <row r="14" spans="1:46" x14ac:dyDescent="0.25">
      <c r="C14" s="296"/>
      <c r="D14" s="296"/>
      <c r="E14" s="296"/>
      <c r="F14" s="296"/>
      <c r="G14" s="296"/>
      <c r="H14" s="296"/>
      <c r="I14" s="296"/>
      <c r="J14" s="296"/>
      <c r="K14" s="296"/>
      <c r="L14" s="296"/>
      <c r="M14" s="296"/>
      <c r="N14" s="296"/>
      <c r="O14" s="296"/>
      <c r="P14" s="296"/>
      <c r="Q14" s="296"/>
    </row>
    <row r="15" spans="1:46" x14ac:dyDescent="0.25">
      <c r="C15" s="296"/>
      <c r="D15" s="296"/>
      <c r="E15" s="296"/>
      <c r="F15" s="296"/>
      <c r="G15" s="296"/>
      <c r="H15" s="296"/>
      <c r="I15" s="296"/>
      <c r="J15" s="296"/>
      <c r="K15" s="296"/>
      <c r="L15" s="296"/>
      <c r="M15" s="296"/>
      <c r="N15" s="296"/>
      <c r="O15" s="296"/>
      <c r="P15" s="296"/>
      <c r="Q15" s="296"/>
    </row>
    <row r="16" spans="1:46" x14ac:dyDescent="0.25">
      <c r="C16" s="296"/>
      <c r="D16" s="296"/>
      <c r="E16" s="296"/>
      <c r="F16" s="296"/>
      <c r="G16" s="296"/>
      <c r="H16" s="296"/>
      <c r="I16" s="296"/>
      <c r="J16" s="296"/>
      <c r="K16" s="296"/>
      <c r="L16" s="296"/>
      <c r="M16" s="296"/>
      <c r="N16" s="296"/>
      <c r="O16" s="296"/>
      <c r="P16" s="296"/>
      <c r="Q16" s="296"/>
    </row>
    <row r="17" spans="3:17" x14ac:dyDescent="0.25">
      <c r="C17" s="296"/>
      <c r="D17" s="296"/>
      <c r="E17" s="296"/>
      <c r="F17" s="296"/>
      <c r="G17" s="296"/>
      <c r="H17" s="296"/>
      <c r="I17" s="296"/>
      <c r="J17" s="296"/>
      <c r="K17" s="296"/>
      <c r="L17" s="296"/>
      <c r="M17" s="296"/>
      <c r="N17" s="296"/>
      <c r="O17" s="296"/>
      <c r="P17" s="296"/>
      <c r="Q17" s="296"/>
    </row>
    <row r="18" spans="3:17" x14ac:dyDescent="0.25">
      <c r="G18" t="s">
        <v>9402</v>
      </c>
    </row>
  </sheetData>
  <sortState ref="L3:L7">
    <sortCondition ref="L3:L7"/>
  </sortState>
  <mergeCells count="1">
    <mergeCell ref="C12:Q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tabSelected="1" workbookViewId="0">
      <selection activeCell="A3" sqref="A3"/>
    </sheetView>
  </sheetViews>
  <sheetFormatPr defaultColWidth="9.140625" defaultRowHeight="12.75" x14ac:dyDescent="0.2"/>
  <cols>
    <col min="1" max="9" width="9.140625" style="201"/>
    <col min="10" max="10" width="9.140625" style="201" customWidth="1"/>
    <col min="11" max="11" width="4.5703125" style="201" customWidth="1"/>
    <col min="12" max="16384" width="9.140625" style="201"/>
  </cols>
  <sheetData/>
  <sheetProtection password="C58F" sheet="1" objects="1" scenarios="1"/>
  <pageMargins left="0.7" right="0.7" top="0.75" bottom="0.75" header="0.3" footer="0.3"/>
  <pageSetup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75"/>
  <sheetViews>
    <sheetView showGridLines="0" showRowColHeaders="0" workbookViewId="0">
      <selection activeCell="B11" sqref="B11:E11"/>
    </sheetView>
  </sheetViews>
  <sheetFormatPr defaultRowHeight="15" x14ac:dyDescent="0.25"/>
  <cols>
    <col min="1" max="1" width="12.5703125" style="2" customWidth="1"/>
    <col min="2" max="2" width="4.42578125" style="2" customWidth="1"/>
    <col min="3" max="3" width="10.42578125" style="2" customWidth="1"/>
    <col min="4" max="4" width="9.140625" style="2" customWidth="1"/>
    <col min="5" max="11" width="9.140625" style="2"/>
    <col min="12" max="12" width="20.42578125" style="2" customWidth="1"/>
    <col min="13" max="16" width="9.140625" style="2"/>
    <col min="17" max="17" width="16.28515625" hidden="1" customWidth="1"/>
    <col min="18" max="22" width="9.140625" style="2"/>
  </cols>
  <sheetData>
    <row r="1" spans="1:17" s="2" customFormat="1" ht="23.25" x14ac:dyDescent="0.35">
      <c r="A1" s="303" t="str">
        <f>"TR-1-"&amp;'A. Update Year'!$A$7</f>
        <v>TR-1-21</v>
      </c>
      <c r="B1" s="303"/>
      <c r="C1" s="301" t="str">
        <f>'A. Update Year'!A9&amp;" County Certification"</f>
        <v>2021 County Certification</v>
      </c>
      <c r="D1" s="301"/>
      <c r="E1" s="301"/>
      <c r="F1" s="301"/>
      <c r="G1" s="301"/>
      <c r="H1" s="301"/>
      <c r="I1" s="1"/>
      <c r="J1" s="1"/>
      <c r="Q1" s="222" t="s">
        <v>259</v>
      </c>
    </row>
    <row r="2" spans="1:17" s="2" customFormat="1" ht="17.25" customHeight="1" x14ac:dyDescent="0.25">
      <c r="A2" s="303"/>
      <c r="B2" s="303"/>
      <c r="C2" s="302" t="s">
        <v>0</v>
      </c>
      <c r="D2" s="302"/>
      <c r="E2" s="302"/>
      <c r="F2" s="302"/>
      <c r="G2" s="302"/>
      <c r="H2" s="302"/>
      <c r="I2" s="1"/>
      <c r="J2" s="1"/>
      <c r="Q2" t="s">
        <v>260</v>
      </c>
    </row>
    <row r="3" spans="1:17" s="2" customFormat="1" x14ac:dyDescent="0.25">
      <c r="A3" s="1"/>
      <c r="B3" s="1"/>
      <c r="Q3" t="s">
        <v>261</v>
      </c>
    </row>
    <row r="4" spans="1:17" s="2" customFormat="1" x14ac:dyDescent="0.25">
      <c r="A4" s="3" t="s">
        <v>1</v>
      </c>
      <c r="B4" s="1"/>
      <c r="C4" s="1"/>
      <c r="D4" s="1"/>
      <c r="E4" s="1"/>
      <c r="F4" s="1"/>
      <c r="G4" s="1"/>
      <c r="H4" s="1"/>
      <c r="I4" s="1"/>
      <c r="J4" s="1"/>
      <c r="Q4" t="s">
        <v>262</v>
      </c>
    </row>
    <row r="5" spans="1:17" s="2" customFormat="1" x14ac:dyDescent="0.25">
      <c r="A5" s="3" t="str">
        <f>"For The Fiscal Year Ending June 30, "&amp;'A. Update Year'!A10</f>
        <v>For The Fiscal Year Ending June 30, 2022</v>
      </c>
      <c r="B5" s="1"/>
      <c r="C5" s="1"/>
      <c r="D5" s="1"/>
      <c r="E5" s="1"/>
      <c r="F5" s="1"/>
      <c r="G5" s="1"/>
      <c r="H5" s="1"/>
      <c r="I5" s="1"/>
      <c r="J5" s="1"/>
      <c r="Q5" t="s">
        <v>263</v>
      </c>
    </row>
    <row r="6" spans="1:17" s="2" customFormat="1" x14ac:dyDescent="0.25">
      <c r="Q6" t="s">
        <v>264</v>
      </c>
    </row>
    <row r="7" spans="1:17" s="2" customFormat="1" x14ac:dyDescent="0.25">
      <c r="Q7" t="s">
        <v>265</v>
      </c>
    </row>
    <row r="8" spans="1:17" s="2" customFormat="1" x14ac:dyDescent="0.25">
      <c r="Q8" t="s">
        <v>266</v>
      </c>
    </row>
    <row r="9" spans="1:17" s="2" customFormat="1" x14ac:dyDescent="0.25">
      <c r="Q9" t="s">
        <v>267</v>
      </c>
    </row>
    <row r="10" spans="1:17" s="2" customFormat="1" x14ac:dyDescent="0.25">
      <c r="A10" s="4"/>
      <c r="B10" s="4"/>
      <c r="C10" s="4"/>
      <c r="D10" s="4"/>
      <c r="E10" s="4"/>
      <c r="F10" s="4"/>
      <c r="G10" s="4"/>
      <c r="H10" s="4"/>
      <c r="I10" s="4"/>
      <c r="J10" s="4"/>
      <c r="Q10" t="s">
        <v>268</v>
      </c>
    </row>
    <row r="11" spans="1:17" s="2" customFormat="1" ht="18" x14ac:dyDescent="0.25">
      <c r="A11" s="5" t="s">
        <v>2</v>
      </c>
      <c r="B11" s="297"/>
      <c r="C11" s="298"/>
      <c r="D11" s="298"/>
      <c r="E11" s="299"/>
      <c r="F11" s="1"/>
      <c r="G11" s="1"/>
      <c r="H11" s="1"/>
      <c r="I11" s="1"/>
      <c r="J11" s="1"/>
      <c r="L11" s="262" t="str">
        <f>B11&amp;"_TR-1-18"</f>
        <v>_TR-1-18</v>
      </c>
      <c r="Q11" t="s">
        <v>269</v>
      </c>
    </row>
    <row r="12" spans="1:17" s="2" customFormat="1" x14ac:dyDescent="0.25">
      <c r="B12" s="6" t="s">
        <v>3</v>
      </c>
      <c r="Q12" t="s">
        <v>270</v>
      </c>
    </row>
    <row r="13" spans="1:17" s="2" customFormat="1" ht="27" customHeight="1" x14ac:dyDescent="0.25">
      <c r="A13" s="232"/>
      <c r="B13" s="232"/>
      <c r="C13" s="232"/>
      <c r="D13" s="232"/>
      <c r="E13" s="232"/>
      <c r="F13" s="232"/>
      <c r="G13" s="232"/>
      <c r="H13" s="232"/>
      <c r="I13" s="232"/>
      <c r="J13" s="232"/>
      <c r="Q13" t="s">
        <v>271</v>
      </c>
    </row>
    <row r="14" spans="1:17" s="2" customFormat="1" ht="49.5" customHeight="1" x14ac:dyDescent="0.25">
      <c r="A14" s="300" t="s">
        <v>9241</v>
      </c>
      <c r="B14" s="300"/>
      <c r="C14" s="300"/>
      <c r="D14" s="300"/>
      <c r="E14" s="300"/>
      <c r="F14" s="300"/>
      <c r="G14" s="300"/>
      <c r="H14" s="300"/>
      <c r="I14" s="300"/>
      <c r="J14" s="300"/>
      <c r="Q14" t="s">
        <v>272</v>
      </c>
    </row>
    <row r="15" spans="1:17" s="2" customFormat="1" x14ac:dyDescent="0.25">
      <c r="A15" s="7" t="str">
        <f>"Due Date:  February 1, "&amp;'A. Update Year'!$A$10</f>
        <v>Due Date:  February 1, 2022</v>
      </c>
      <c r="B15" s="1"/>
      <c r="C15" s="1"/>
      <c r="D15" s="1"/>
      <c r="E15" s="1"/>
      <c r="F15" s="1"/>
      <c r="G15" s="1"/>
      <c r="H15" s="1"/>
      <c r="I15" s="1"/>
      <c r="J15" s="1"/>
      <c r="Q15" t="s">
        <v>273</v>
      </c>
    </row>
    <row r="16" spans="1:17" s="2" customFormat="1" ht="15.75" thickBot="1" x14ac:dyDescent="0.3">
      <c r="A16" s="8"/>
      <c r="B16" s="8"/>
      <c r="C16" s="8"/>
      <c r="D16" s="8"/>
      <c r="E16" s="8"/>
      <c r="F16" s="8"/>
      <c r="G16" s="8"/>
      <c r="H16" s="8"/>
      <c r="I16" s="8"/>
      <c r="J16" s="8"/>
      <c r="Q16" t="s">
        <v>274</v>
      </c>
    </row>
    <row r="17" spans="1:17" s="2" customFormat="1" x14ac:dyDescent="0.25">
      <c r="Q17" t="s">
        <v>275</v>
      </c>
    </row>
    <row r="18" spans="1:17" s="2" customFormat="1" x14ac:dyDescent="0.25">
      <c r="A18" s="7"/>
      <c r="D18" s="1"/>
      <c r="Q18" t="s">
        <v>276</v>
      </c>
    </row>
    <row r="19" spans="1:17" s="2" customFormat="1" x14ac:dyDescent="0.25">
      <c r="Q19" t="s">
        <v>277</v>
      </c>
    </row>
    <row r="20" spans="1:17" s="2" customFormat="1" x14ac:dyDescent="0.25">
      <c r="Q20" t="s">
        <v>278</v>
      </c>
    </row>
    <row r="21" spans="1:17" s="2" customFormat="1" x14ac:dyDescent="0.25">
      <c r="Q21" t="s">
        <v>279</v>
      </c>
    </row>
    <row r="22" spans="1:17" s="2" customFormat="1" x14ac:dyDescent="0.25">
      <c r="Q22" t="s">
        <v>280</v>
      </c>
    </row>
    <row r="23" spans="1:17" s="2" customFormat="1" x14ac:dyDescent="0.25">
      <c r="Q23" t="s">
        <v>281</v>
      </c>
    </row>
    <row r="24" spans="1:17" s="2" customFormat="1" x14ac:dyDescent="0.25">
      <c r="Q24" t="s">
        <v>282</v>
      </c>
    </row>
    <row r="25" spans="1:17" s="2" customFormat="1" x14ac:dyDescent="0.25">
      <c r="Q25" t="s">
        <v>283</v>
      </c>
    </row>
    <row r="26" spans="1:17" s="2" customFormat="1" x14ac:dyDescent="0.25">
      <c r="Q26" t="s">
        <v>284</v>
      </c>
    </row>
    <row r="27" spans="1:17" s="2" customFormat="1" x14ac:dyDescent="0.25">
      <c r="Q27" t="s">
        <v>285</v>
      </c>
    </row>
    <row r="28" spans="1:17" s="2" customFormat="1" x14ac:dyDescent="0.25">
      <c r="Q28" t="s">
        <v>286</v>
      </c>
    </row>
    <row r="29" spans="1:17" s="2" customFormat="1" x14ac:dyDescent="0.25">
      <c r="Q29" t="s">
        <v>287</v>
      </c>
    </row>
    <row r="30" spans="1:17" s="2" customFormat="1" x14ac:dyDescent="0.25">
      <c r="Q30" t="s">
        <v>288</v>
      </c>
    </row>
    <row r="31" spans="1:17" s="2" customFormat="1" x14ac:dyDescent="0.25">
      <c r="Q31" t="s">
        <v>289</v>
      </c>
    </row>
    <row r="32" spans="1:17" s="2" customFormat="1" x14ac:dyDescent="0.25">
      <c r="Q32" t="s">
        <v>290</v>
      </c>
    </row>
    <row r="33" spans="17:55" s="2" customFormat="1" x14ac:dyDescent="0.25">
      <c r="Q33" t="s">
        <v>291</v>
      </c>
    </row>
    <row r="34" spans="17:55" s="2" customFormat="1" x14ac:dyDescent="0.25">
      <c r="Q34" t="s">
        <v>292</v>
      </c>
    </row>
    <row r="35" spans="17:55" s="2" customFormat="1" x14ac:dyDescent="0.25">
      <c r="Q35" t="s">
        <v>293</v>
      </c>
    </row>
    <row r="36" spans="17:55" s="2" customFormat="1" x14ac:dyDescent="0.25">
      <c r="Q36" t="s">
        <v>294</v>
      </c>
    </row>
    <row r="37" spans="17:55" s="2" customFormat="1" x14ac:dyDescent="0.25">
      <c r="Q37" t="s">
        <v>295</v>
      </c>
    </row>
    <row r="38" spans="17:55" x14ac:dyDescent="0.25">
      <c r="Q38" t="s">
        <v>296</v>
      </c>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7:55" x14ac:dyDescent="0.25">
      <c r="Q39" t="s">
        <v>297</v>
      </c>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7:55" x14ac:dyDescent="0.25">
      <c r="Q40" t="s">
        <v>298</v>
      </c>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7:55" x14ac:dyDescent="0.25">
      <c r="Q41" t="s">
        <v>299</v>
      </c>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7:55" x14ac:dyDescent="0.25">
      <c r="Q42" t="s">
        <v>300</v>
      </c>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7:55" x14ac:dyDescent="0.25">
      <c r="Q43" t="s">
        <v>301</v>
      </c>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7:55" x14ac:dyDescent="0.25">
      <c r="Q44" t="s">
        <v>302</v>
      </c>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7:55" x14ac:dyDescent="0.25">
      <c r="Q45" t="s">
        <v>303</v>
      </c>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7:55" x14ac:dyDescent="0.25">
      <c r="Q46" t="s">
        <v>304</v>
      </c>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7:55" x14ac:dyDescent="0.25">
      <c r="Q47" t="s">
        <v>305</v>
      </c>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7:55" x14ac:dyDescent="0.25">
      <c r="Q48" t="s">
        <v>306</v>
      </c>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7:55" x14ac:dyDescent="0.25">
      <c r="Q49" t="s">
        <v>307</v>
      </c>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7:55" x14ac:dyDescent="0.25">
      <c r="Q50" t="s">
        <v>308</v>
      </c>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7:55" x14ac:dyDescent="0.25">
      <c r="Q51" t="s">
        <v>309</v>
      </c>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7:55" x14ac:dyDescent="0.25">
      <c r="Q52" t="s">
        <v>310</v>
      </c>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7:55" x14ac:dyDescent="0.25">
      <c r="Q53" t="s">
        <v>311</v>
      </c>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7:55" x14ac:dyDescent="0.25">
      <c r="Q54" t="s">
        <v>312</v>
      </c>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7:55" x14ac:dyDescent="0.25">
      <c r="Q55" t="s">
        <v>313</v>
      </c>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7:55" x14ac:dyDescent="0.25">
      <c r="Q56" t="s">
        <v>314</v>
      </c>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7:55" x14ac:dyDescent="0.25">
      <c r="Q57" t="s">
        <v>315</v>
      </c>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7:55" x14ac:dyDescent="0.25">
      <c r="Q58" t="s">
        <v>316</v>
      </c>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7:55" x14ac:dyDescent="0.25">
      <c r="Q59" t="s">
        <v>317</v>
      </c>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7:55" x14ac:dyDescent="0.25">
      <c r="Q60" t="s">
        <v>318</v>
      </c>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7:55" x14ac:dyDescent="0.25">
      <c r="Q61" t="s">
        <v>319</v>
      </c>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7:55" x14ac:dyDescent="0.25">
      <c r="Q62" t="s">
        <v>320</v>
      </c>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7:55" x14ac:dyDescent="0.25">
      <c r="Q63" t="s">
        <v>321</v>
      </c>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7:55" x14ac:dyDescent="0.25">
      <c r="Q64" t="s">
        <v>322</v>
      </c>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7:55" x14ac:dyDescent="0.25">
      <c r="Q65" t="s">
        <v>323</v>
      </c>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7:55" x14ac:dyDescent="0.25">
      <c r="Q66" t="s">
        <v>324</v>
      </c>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7:55" x14ac:dyDescent="0.25">
      <c r="Q67" t="s">
        <v>325</v>
      </c>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7:55" x14ac:dyDescent="0.25">
      <c r="Q68" t="s">
        <v>326</v>
      </c>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7:55" x14ac:dyDescent="0.25">
      <c r="Q69" t="s">
        <v>327</v>
      </c>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7:55" x14ac:dyDescent="0.25">
      <c r="Q70" t="s">
        <v>328</v>
      </c>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7:55" x14ac:dyDescent="0.25">
      <c r="Q71" t="s">
        <v>329</v>
      </c>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7:55" x14ac:dyDescent="0.25">
      <c r="Q72" t="s">
        <v>330</v>
      </c>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7:55" x14ac:dyDescent="0.25">
      <c r="Q73" t="s">
        <v>331</v>
      </c>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7:55" x14ac:dyDescent="0.25">
      <c r="Q74" t="s">
        <v>332</v>
      </c>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7:55" x14ac:dyDescent="0.25">
      <c r="Q75" t="s">
        <v>333</v>
      </c>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7:55" x14ac:dyDescent="0.25">
      <c r="Q76" t="s">
        <v>334</v>
      </c>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7:55" x14ac:dyDescent="0.25">
      <c r="Q77" t="s">
        <v>335</v>
      </c>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7:55" x14ac:dyDescent="0.25">
      <c r="Q78" t="s">
        <v>336</v>
      </c>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7:55" x14ac:dyDescent="0.25">
      <c r="Q79" t="s">
        <v>337</v>
      </c>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7:55" x14ac:dyDescent="0.25">
      <c r="Q80" t="s">
        <v>338</v>
      </c>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7:55" x14ac:dyDescent="0.25">
      <c r="Q81" t="s">
        <v>339</v>
      </c>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7:55" x14ac:dyDescent="0.25">
      <c r="Q82" t="s">
        <v>340</v>
      </c>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7:55" x14ac:dyDescent="0.25">
      <c r="Q83" t="s">
        <v>341</v>
      </c>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7:55" x14ac:dyDescent="0.25">
      <c r="Q84" t="s">
        <v>342</v>
      </c>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7:55" x14ac:dyDescent="0.25">
      <c r="Q85" t="s">
        <v>343</v>
      </c>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7:55" x14ac:dyDescent="0.25">
      <c r="Q86" t="s">
        <v>344</v>
      </c>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7:55" x14ac:dyDescent="0.25">
      <c r="Q87" t="s">
        <v>345</v>
      </c>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7:55" x14ac:dyDescent="0.25">
      <c r="Q88" t="s">
        <v>346</v>
      </c>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7:55" x14ac:dyDescent="0.25">
      <c r="Q89" t="s">
        <v>347</v>
      </c>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7:55" x14ac:dyDescent="0.25">
      <c r="Q90" t="s">
        <v>348</v>
      </c>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7:55" x14ac:dyDescent="0.25">
      <c r="Q91" t="s">
        <v>349</v>
      </c>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7:55" x14ac:dyDescent="0.25">
      <c r="Q92" t="s">
        <v>350</v>
      </c>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7:55" x14ac:dyDescent="0.25">
      <c r="Q93" t="s">
        <v>351</v>
      </c>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7:55" x14ac:dyDescent="0.25">
      <c r="Q94" t="s">
        <v>352</v>
      </c>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7:55" x14ac:dyDescent="0.25">
      <c r="Q95" t="s">
        <v>353</v>
      </c>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7:55" x14ac:dyDescent="0.25">
      <c r="Q96" t="s">
        <v>354</v>
      </c>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7:55" x14ac:dyDescent="0.25">
      <c r="Q97" t="s">
        <v>355</v>
      </c>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7:55" x14ac:dyDescent="0.25">
      <c r="Q98" t="s">
        <v>356</v>
      </c>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7:55" x14ac:dyDescent="0.25">
      <c r="Q99" t="s">
        <v>357</v>
      </c>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7:55" x14ac:dyDescent="0.25">
      <c r="Q100" t="s">
        <v>358</v>
      </c>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row r="101" spans="17:55" x14ac:dyDescent="0.25">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row>
    <row r="102" spans="17:55" x14ac:dyDescent="0.25">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7:55" x14ac:dyDescent="0.25">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row>
    <row r="104" spans="17:55" x14ac:dyDescent="0.25">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row>
    <row r="105" spans="17:55" x14ac:dyDescent="0.25">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row>
    <row r="106" spans="17:55" x14ac:dyDescent="0.25">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7:55" x14ac:dyDescent="0.25">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row>
    <row r="108" spans="17:55" x14ac:dyDescent="0.25">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row>
    <row r="109" spans="17:55" x14ac:dyDescent="0.25">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row>
    <row r="110" spans="17:55" x14ac:dyDescent="0.25">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7:55" x14ac:dyDescent="0.25">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row>
    <row r="112" spans="17:55" x14ac:dyDescent="0.25">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row>
    <row r="113" spans="23:55" x14ac:dyDescent="0.25">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row>
    <row r="114" spans="23:55" x14ac:dyDescent="0.25">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23:55" x14ac:dyDescent="0.25">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row>
    <row r="116" spans="23:55" x14ac:dyDescent="0.25">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row>
    <row r="117" spans="23:55" x14ac:dyDescent="0.25">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row>
    <row r="118" spans="23:55" x14ac:dyDescent="0.25">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23:55" x14ac:dyDescent="0.25">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row>
    <row r="120" spans="23:55" x14ac:dyDescent="0.25">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row>
    <row r="121" spans="23:55" x14ac:dyDescent="0.25">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row>
    <row r="122" spans="23:55" x14ac:dyDescent="0.25">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row>
    <row r="123" spans="23:55" x14ac:dyDescent="0.25">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23:55" x14ac:dyDescent="0.25">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23:55" x14ac:dyDescent="0.25">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23:55" x14ac:dyDescent="0.25">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23:55" x14ac:dyDescent="0.25">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23:55" x14ac:dyDescent="0.25">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row r="129" spans="23:55" x14ac:dyDescent="0.25">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row>
    <row r="130" spans="23:55" x14ac:dyDescent="0.25">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row>
    <row r="131" spans="23:55" x14ac:dyDescent="0.25">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23:55" x14ac:dyDescent="0.25">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row>
    <row r="133" spans="23:55" x14ac:dyDescent="0.25">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row>
    <row r="134" spans="23:55" x14ac:dyDescent="0.25">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row>
    <row r="135" spans="23:55" x14ac:dyDescent="0.25">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23:55" x14ac:dyDescent="0.25">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row>
    <row r="137" spans="23:55" x14ac:dyDescent="0.25">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row>
    <row r="138" spans="23:55" x14ac:dyDescent="0.25">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row>
    <row r="139" spans="23:55" x14ac:dyDescent="0.25">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row>
    <row r="140" spans="23:55" x14ac:dyDescent="0.25">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23:55" x14ac:dyDescent="0.25">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row>
    <row r="142" spans="23:55" x14ac:dyDescent="0.25">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row>
    <row r="143" spans="23:55" x14ac:dyDescent="0.25">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row>
    <row r="144" spans="23:55" x14ac:dyDescent="0.25">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23:55" x14ac:dyDescent="0.25">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row>
    <row r="146" spans="23:55" x14ac:dyDescent="0.25">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row>
    <row r="147" spans="23:55" x14ac:dyDescent="0.25">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row>
    <row r="148" spans="23:55" x14ac:dyDescent="0.25">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row>
    <row r="149" spans="23:55" x14ac:dyDescent="0.25">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23:55" x14ac:dyDescent="0.25">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row>
    <row r="151" spans="23:55" x14ac:dyDescent="0.25">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row>
    <row r="152" spans="23:55" x14ac:dyDescent="0.25">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row>
    <row r="153" spans="23:55" x14ac:dyDescent="0.25">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23:55" x14ac:dyDescent="0.25">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row>
    <row r="155" spans="23:55" x14ac:dyDescent="0.25">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row>
    <row r="156" spans="23:55" x14ac:dyDescent="0.25">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row>
    <row r="157" spans="23:55" x14ac:dyDescent="0.25">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23:55" x14ac:dyDescent="0.25">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row>
    <row r="159" spans="23:55" x14ac:dyDescent="0.25">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row>
    <row r="160" spans="23:55" x14ac:dyDescent="0.25">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row>
    <row r="161" spans="23:55" x14ac:dyDescent="0.25">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row>
    <row r="162" spans="23:55" x14ac:dyDescent="0.25">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row>
    <row r="163" spans="23:55" x14ac:dyDescent="0.25">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row>
    <row r="164" spans="23:55" x14ac:dyDescent="0.25">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row>
    <row r="165" spans="23:55" x14ac:dyDescent="0.25">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row>
    <row r="166" spans="23:55" x14ac:dyDescent="0.25">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row>
    <row r="167" spans="23:55" x14ac:dyDescent="0.25">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row>
    <row r="168" spans="23:55" x14ac:dyDescent="0.25">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row>
    <row r="169" spans="23:55" x14ac:dyDescent="0.25">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row>
    <row r="170" spans="23:55" x14ac:dyDescent="0.25">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row>
    <row r="171" spans="23:55" x14ac:dyDescent="0.25">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row>
    <row r="172" spans="23:55" x14ac:dyDescent="0.25">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row>
    <row r="173" spans="23:55" x14ac:dyDescent="0.25">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row>
    <row r="174" spans="23:55" x14ac:dyDescent="0.25">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row>
    <row r="175" spans="23:55" x14ac:dyDescent="0.25">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row>
    <row r="176" spans="23:55" x14ac:dyDescent="0.25">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row>
    <row r="177" spans="23:55" x14ac:dyDescent="0.25">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row>
    <row r="178" spans="23:55" x14ac:dyDescent="0.25">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row>
    <row r="179" spans="23:55" x14ac:dyDescent="0.25">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row>
    <row r="180" spans="23:55" x14ac:dyDescent="0.25">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row>
    <row r="181" spans="23:55" x14ac:dyDescent="0.25">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row>
    <row r="182" spans="23:55" x14ac:dyDescent="0.25">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row>
    <row r="183" spans="23:55" x14ac:dyDescent="0.25">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row>
    <row r="184" spans="23:55" x14ac:dyDescent="0.25">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row>
    <row r="185" spans="23:55" x14ac:dyDescent="0.25">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row>
    <row r="186" spans="23:55" x14ac:dyDescent="0.25">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row>
    <row r="187" spans="23:55" x14ac:dyDescent="0.25">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row>
    <row r="188" spans="23:55" x14ac:dyDescent="0.25">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row>
    <row r="189" spans="23:55" x14ac:dyDescent="0.25">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row>
    <row r="190" spans="23:55" x14ac:dyDescent="0.25">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row>
    <row r="191" spans="23:55" x14ac:dyDescent="0.25">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row>
    <row r="192" spans="23:55" x14ac:dyDescent="0.25">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row>
    <row r="193" spans="23:55" x14ac:dyDescent="0.25">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row>
    <row r="194" spans="23:55" x14ac:dyDescent="0.25">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row>
    <row r="195" spans="23:55" x14ac:dyDescent="0.25">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row>
    <row r="196" spans="23:55" x14ac:dyDescent="0.25">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row>
    <row r="197" spans="23:55" x14ac:dyDescent="0.25">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row>
    <row r="198" spans="23:55" x14ac:dyDescent="0.25">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row>
    <row r="199" spans="23:55" x14ac:dyDescent="0.25">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row>
    <row r="200" spans="23:55" x14ac:dyDescent="0.25">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row>
    <row r="201" spans="23:55" x14ac:dyDescent="0.25">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row>
    <row r="202" spans="23:55" x14ac:dyDescent="0.25">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row>
    <row r="203" spans="23:55" x14ac:dyDescent="0.25">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row>
    <row r="204" spans="23:55" x14ac:dyDescent="0.25">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row>
    <row r="205" spans="23:55" x14ac:dyDescent="0.25">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row>
    <row r="206" spans="23:55" x14ac:dyDescent="0.25">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row>
    <row r="207" spans="23:55" x14ac:dyDescent="0.25">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row>
    <row r="208" spans="23:55" x14ac:dyDescent="0.25">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row>
    <row r="209" spans="23:55" x14ac:dyDescent="0.25">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row>
    <row r="210" spans="23:55" x14ac:dyDescent="0.25">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row>
    <row r="211" spans="23:55" x14ac:dyDescent="0.25">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row>
    <row r="212" spans="23:55" x14ac:dyDescent="0.25">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row>
    <row r="213" spans="23:55" x14ac:dyDescent="0.25">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row>
    <row r="214" spans="23:55" x14ac:dyDescent="0.25">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row>
    <row r="215" spans="23:55" x14ac:dyDescent="0.25">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row>
    <row r="216" spans="23:55" x14ac:dyDescent="0.25">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row>
    <row r="217" spans="23:55" x14ac:dyDescent="0.25">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row>
    <row r="218" spans="23:55" x14ac:dyDescent="0.25">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row>
    <row r="219" spans="23:55" x14ac:dyDescent="0.25">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row>
    <row r="220" spans="23:55" x14ac:dyDescent="0.25">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row>
    <row r="221" spans="23:55" x14ac:dyDescent="0.25">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row>
    <row r="222" spans="23:55" x14ac:dyDescent="0.25">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row>
    <row r="223" spans="23:55" x14ac:dyDescent="0.25">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row>
    <row r="224" spans="23:55" x14ac:dyDescent="0.25">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row>
    <row r="225" spans="23:55" x14ac:dyDescent="0.25">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row>
    <row r="226" spans="23:55" x14ac:dyDescent="0.25">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row>
    <row r="227" spans="23:55" x14ac:dyDescent="0.25">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row>
    <row r="228" spans="23:55" x14ac:dyDescent="0.25">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row>
    <row r="229" spans="23:55" x14ac:dyDescent="0.25">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row>
    <row r="230" spans="23:55" x14ac:dyDescent="0.25">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row>
    <row r="231" spans="23:55" x14ac:dyDescent="0.25">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row>
    <row r="232" spans="23:55" x14ac:dyDescent="0.25">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row>
    <row r="233" spans="23:55" x14ac:dyDescent="0.25">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row>
    <row r="234" spans="23:55" x14ac:dyDescent="0.25">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row>
    <row r="235" spans="23:55" x14ac:dyDescent="0.25">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row>
    <row r="236" spans="23:55" x14ac:dyDescent="0.25">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row>
    <row r="237" spans="23:55" x14ac:dyDescent="0.25">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row>
    <row r="238" spans="23:55" x14ac:dyDescent="0.25">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row>
    <row r="239" spans="23:55" x14ac:dyDescent="0.25">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row>
    <row r="240" spans="23:55" x14ac:dyDescent="0.25">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row>
    <row r="241" spans="23:55" x14ac:dyDescent="0.25">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row>
    <row r="242" spans="23:55" x14ac:dyDescent="0.25">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row>
    <row r="243" spans="23:55" x14ac:dyDescent="0.25">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row>
    <row r="244" spans="23:55" x14ac:dyDescent="0.25">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row>
    <row r="245" spans="23:55" x14ac:dyDescent="0.25">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row>
    <row r="246" spans="23:55" x14ac:dyDescent="0.25">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row>
    <row r="247" spans="23:55" x14ac:dyDescent="0.25">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row>
    <row r="248" spans="23:55" x14ac:dyDescent="0.25">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row>
    <row r="249" spans="23:55" x14ac:dyDescent="0.25">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row>
    <row r="250" spans="23:55" x14ac:dyDescent="0.25">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row>
    <row r="251" spans="23:55" x14ac:dyDescent="0.25">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row>
    <row r="252" spans="23:55" x14ac:dyDescent="0.25">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row>
    <row r="253" spans="23:55" x14ac:dyDescent="0.25">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row>
    <row r="254" spans="23:55" x14ac:dyDescent="0.25">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row>
    <row r="255" spans="23:55" x14ac:dyDescent="0.25">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row>
    <row r="256" spans="23:55" x14ac:dyDescent="0.25">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row>
    <row r="257" spans="23:55" x14ac:dyDescent="0.25">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row>
    <row r="258" spans="23:55" x14ac:dyDescent="0.25">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row>
    <row r="259" spans="23:55" x14ac:dyDescent="0.25">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row>
    <row r="260" spans="23:55" x14ac:dyDescent="0.25">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row>
    <row r="261" spans="23:55" x14ac:dyDescent="0.25">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row>
    <row r="262" spans="23:55" x14ac:dyDescent="0.25">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row>
    <row r="263" spans="23:55" x14ac:dyDescent="0.25">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row>
    <row r="264" spans="23:55" x14ac:dyDescent="0.25">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row>
    <row r="265" spans="23:55" x14ac:dyDescent="0.25">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row>
    <row r="266" spans="23:55" x14ac:dyDescent="0.25">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row>
    <row r="267" spans="23:55" x14ac:dyDescent="0.25">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row>
    <row r="268" spans="23:55" x14ac:dyDescent="0.25">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row>
    <row r="269" spans="23:55" x14ac:dyDescent="0.25">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row>
    <row r="270" spans="23:55" x14ac:dyDescent="0.25">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row>
    <row r="271" spans="23:55" x14ac:dyDescent="0.25">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row>
    <row r="272" spans="23:55" x14ac:dyDescent="0.25">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row>
    <row r="273" spans="23:55" x14ac:dyDescent="0.25">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row>
    <row r="274" spans="23:55" x14ac:dyDescent="0.25">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row>
    <row r="275" spans="23:55" x14ac:dyDescent="0.25">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row>
    <row r="276" spans="23:55" x14ac:dyDescent="0.25">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row>
    <row r="277" spans="23:55" x14ac:dyDescent="0.25">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row>
    <row r="278" spans="23:55" x14ac:dyDescent="0.25">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row>
    <row r="279" spans="23:55" x14ac:dyDescent="0.25">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row>
    <row r="280" spans="23:55" x14ac:dyDescent="0.25">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row>
    <row r="281" spans="23:55" x14ac:dyDescent="0.25">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row>
    <row r="282" spans="23:55" x14ac:dyDescent="0.25">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row>
    <row r="283" spans="23:55" x14ac:dyDescent="0.25">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row>
    <row r="284" spans="23:55" x14ac:dyDescent="0.25">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row>
    <row r="285" spans="23:55" x14ac:dyDescent="0.25">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row>
    <row r="286" spans="23:55" x14ac:dyDescent="0.25">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row>
    <row r="287" spans="23:55" x14ac:dyDescent="0.25">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row>
    <row r="288" spans="23:55" x14ac:dyDescent="0.25">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row>
    <row r="289" spans="23:55" x14ac:dyDescent="0.25">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row>
    <row r="290" spans="23:55" x14ac:dyDescent="0.25">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row>
    <row r="291" spans="23:55" x14ac:dyDescent="0.25">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row>
    <row r="292" spans="23:55" x14ac:dyDescent="0.25">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row>
    <row r="293" spans="23:55" x14ac:dyDescent="0.25">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row>
    <row r="294" spans="23:55" x14ac:dyDescent="0.25">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row>
    <row r="295" spans="23:55" x14ac:dyDescent="0.25">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row>
    <row r="296" spans="23:55" x14ac:dyDescent="0.25">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row>
    <row r="297" spans="23:55" x14ac:dyDescent="0.25">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row>
    <row r="298" spans="23:55" x14ac:dyDescent="0.25">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row>
    <row r="299" spans="23:55" x14ac:dyDescent="0.25">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row>
    <row r="300" spans="23:55" x14ac:dyDescent="0.25">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row>
    <row r="301" spans="23:55" x14ac:dyDescent="0.25">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row>
    <row r="302" spans="23:55" x14ac:dyDescent="0.25">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row>
    <row r="303" spans="23:55" x14ac:dyDescent="0.25">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row>
    <row r="304" spans="23:55" x14ac:dyDescent="0.25">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row>
    <row r="305" spans="23:55" x14ac:dyDescent="0.25">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row>
    <row r="306" spans="23:55" x14ac:dyDescent="0.25">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row>
    <row r="307" spans="23:55" x14ac:dyDescent="0.25">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row>
    <row r="308" spans="23:55" x14ac:dyDescent="0.25">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row>
    <row r="309" spans="23:55" x14ac:dyDescent="0.25">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row>
    <row r="310" spans="23:55" x14ac:dyDescent="0.25">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row>
    <row r="311" spans="23:55" x14ac:dyDescent="0.25">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row>
    <row r="312" spans="23:55" x14ac:dyDescent="0.25">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row>
    <row r="313" spans="23:55" x14ac:dyDescent="0.25">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row>
    <row r="314" spans="23:55" x14ac:dyDescent="0.25">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row>
    <row r="315" spans="23:55" x14ac:dyDescent="0.25">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row>
    <row r="316" spans="23:55" x14ac:dyDescent="0.25">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row>
    <row r="317" spans="23:55" x14ac:dyDescent="0.25">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row>
    <row r="318" spans="23:55" x14ac:dyDescent="0.25">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row>
    <row r="319" spans="23:55" x14ac:dyDescent="0.25">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row>
    <row r="320" spans="23:55" x14ac:dyDescent="0.25">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row>
    <row r="321" spans="23:55" x14ac:dyDescent="0.25">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row>
    <row r="322" spans="23:55" x14ac:dyDescent="0.25">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row>
    <row r="323" spans="23:55" x14ac:dyDescent="0.25">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row>
    <row r="324" spans="23:55" x14ac:dyDescent="0.25">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row>
    <row r="325" spans="23:55" x14ac:dyDescent="0.25">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row>
    <row r="326" spans="23:55" x14ac:dyDescent="0.25">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row>
    <row r="327" spans="23:55" x14ac:dyDescent="0.25">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row>
    <row r="328" spans="23:55" x14ac:dyDescent="0.25">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row>
    <row r="329" spans="23:55" x14ac:dyDescent="0.25">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row>
    <row r="330" spans="23:55" x14ac:dyDescent="0.25">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row>
    <row r="331" spans="23:55" x14ac:dyDescent="0.25">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row>
    <row r="332" spans="23:55" x14ac:dyDescent="0.25">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row>
    <row r="333" spans="23:55" x14ac:dyDescent="0.25">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row>
    <row r="334" spans="23:55" x14ac:dyDescent="0.25">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row>
    <row r="335" spans="23:55" x14ac:dyDescent="0.25">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row>
    <row r="336" spans="23:55" x14ac:dyDescent="0.25">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row>
    <row r="337" spans="23:55" x14ac:dyDescent="0.25">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row>
    <row r="338" spans="23:55" x14ac:dyDescent="0.25">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row>
    <row r="339" spans="23:55" x14ac:dyDescent="0.25">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row>
    <row r="340" spans="23:55" x14ac:dyDescent="0.25">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row>
    <row r="341" spans="23:55" x14ac:dyDescent="0.25">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row>
    <row r="342" spans="23:55" x14ac:dyDescent="0.25">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row>
    <row r="343" spans="23:55" x14ac:dyDescent="0.25">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row>
    <row r="344" spans="23:55" x14ac:dyDescent="0.25">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row>
    <row r="345" spans="23:55" x14ac:dyDescent="0.25">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row>
    <row r="346" spans="23:55" x14ac:dyDescent="0.25">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row>
    <row r="347" spans="23:55" x14ac:dyDescent="0.25">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row>
    <row r="348" spans="23:55" x14ac:dyDescent="0.25">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row>
    <row r="349" spans="23:55" x14ac:dyDescent="0.25">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row>
    <row r="350" spans="23:55" x14ac:dyDescent="0.25">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row>
    <row r="351" spans="23:55" x14ac:dyDescent="0.25">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row>
    <row r="352" spans="23:55" x14ac:dyDescent="0.25">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row>
    <row r="353" spans="23:55" x14ac:dyDescent="0.25">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row>
    <row r="354" spans="23:55" x14ac:dyDescent="0.25">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row>
    <row r="355" spans="23:55" x14ac:dyDescent="0.25">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row>
    <row r="356" spans="23:55" x14ac:dyDescent="0.25">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row>
    <row r="357" spans="23:55" x14ac:dyDescent="0.25">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row>
    <row r="358" spans="23:55" x14ac:dyDescent="0.25">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row>
    <row r="359" spans="23:55" x14ac:dyDescent="0.25">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row>
    <row r="360" spans="23:55" x14ac:dyDescent="0.25">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row>
    <row r="361" spans="23:55" x14ac:dyDescent="0.25">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row>
    <row r="362" spans="23:55" x14ac:dyDescent="0.25">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row>
    <row r="363" spans="23:55" x14ac:dyDescent="0.25">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row>
    <row r="364" spans="23:55" x14ac:dyDescent="0.25">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row>
    <row r="365" spans="23:55" x14ac:dyDescent="0.25">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row>
    <row r="366" spans="23:55" x14ac:dyDescent="0.25">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row>
    <row r="367" spans="23:55" x14ac:dyDescent="0.25">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row>
    <row r="368" spans="23:55" x14ac:dyDescent="0.25">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row>
    <row r="369" spans="23:55" x14ac:dyDescent="0.25">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row>
    <row r="370" spans="23:55" x14ac:dyDescent="0.25">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row>
    <row r="371" spans="23:55" x14ac:dyDescent="0.25">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row>
    <row r="372" spans="23:55" x14ac:dyDescent="0.25">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row>
    <row r="373" spans="23:55" x14ac:dyDescent="0.25">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row>
    <row r="374" spans="23:55" x14ac:dyDescent="0.25">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row>
    <row r="375" spans="23:55" x14ac:dyDescent="0.25">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row>
  </sheetData>
  <sheetProtection password="C58F" sheet="1" objects="1" scenarios="1"/>
  <mergeCells count="5">
    <mergeCell ref="B11:E11"/>
    <mergeCell ref="A14:J14"/>
    <mergeCell ref="C1:H1"/>
    <mergeCell ref="C2:H2"/>
    <mergeCell ref="A1:B2"/>
  </mergeCells>
  <dataValidations count="1">
    <dataValidation type="list" allowBlank="1" showInputMessage="1" showErrorMessage="1" sqref="B11:E11">
      <formula1>$Q$1:$Q$100</formula1>
    </dataValidation>
  </dataValidations>
  <pageMargins left="0.5" right="0.25" top="0.75" bottom="0.75" header="0.3" footer="0.3"/>
  <pageSetup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1"/>
  <sheetViews>
    <sheetView showGridLines="0" workbookViewId="0">
      <selection activeCell="B20" sqref="B20:J20"/>
    </sheetView>
  </sheetViews>
  <sheetFormatPr defaultRowHeight="15" x14ac:dyDescent="0.25"/>
  <cols>
    <col min="1" max="1" width="12.5703125" style="10" customWidth="1"/>
    <col min="2" max="2" width="4.7109375" style="10" customWidth="1"/>
    <col min="3" max="3" width="7.7109375" style="10" customWidth="1"/>
    <col min="4" max="4" width="9.140625" style="10" customWidth="1"/>
    <col min="5" max="11" width="9.140625" style="10"/>
    <col min="12" max="12" width="22.5703125" style="10" customWidth="1"/>
    <col min="13" max="19" width="9.140625" style="10"/>
  </cols>
  <sheetData>
    <row r="1" spans="1:14" s="10" customFormat="1" ht="20.25" customHeight="1" x14ac:dyDescent="0.35">
      <c r="A1" s="303" t="str">
        <f>"TR-1-"&amp;'A. Update Year'!$A$7</f>
        <v>TR-1-21</v>
      </c>
      <c r="B1" s="303"/>
      <c r="C1" s="310" t="str">
        <f>Selection!C1</f>
        <v>2021 County Certification</v>
      </c>
      <c r="D1" s="310"/>
      <c r="E1" s="310"/>
      <c r="F1" s="310"/>
      <c r="G1" s="310"/>
      <c r="H1" s="310"/>
      <c r="I1" s="9"/>
      <c r="J1" s="9"/>
    </row>
    <row r="2" spans="1:14" s="10" customFormat="1" ht="18.75" customHeight="1" x14ac:dyDescent="0.25">
      <c r="A2" s="303"/>
      <c r="B2" s="303"/>
      <c r="C2" s="306" t="s">
        <v>0</v>
      </c>
      <c r="D2" s="306"/>
      <c r="E2" s="306"/>
      <c r="F2" s="306"/>
      <c r="G2" s="306"/>
      <c r="H2" s="306"/>
      <c r="I2" s="9"/>
      <c r="J2" s="9"/>
    </row>
    <row r="3" spans="1:14" s="10" customFormat="1" ht="12.75" x14ac:dyDescent="0.2"/>
    <row r="4" spans="1:14" s="10" customFormat="1" ht="12.75" x14ac:dyDescent="0.2">
      <c r="A4" s="11" t="s">
        <v>1</v>
      </c>
      <c r="B4" s="9"/>
      <c r="C4" s="9"/>
      <c r="D4" s="9"/>
      <c r="E4" s="9"/>
      <c r="F4" s="9"/>
      <c r="G4" s="9"/>
      <c r="H4" s="9"/>
      <c r="I4" s="9"/>
      <c r="J4" s="9"/>
    </row>
    <row r="5" spans="1:14" s="10" customFormat="1" ht="12.75" x14ac:dyDescent="0.2">
      <c r="A5" s="11" t="str">
        <f>Selection!A5</f>
        <v>For The Fiscal Year Ending June 30, 2022</v>
      </c>
      <c r="B5" s="9"/>
      <c r="C5" s="9"/>
      <c r="D5" s="9"/>
      <c r="E5" s="9"/>
      <c r="F5" s="9"/>
      <c r="G5" s="9"/>
      <c r="H5" s="9"/>
      <c r="I5" s="9"/>
      <c r="J5" s="9"/>
    </row>
    <row r="6" spans="1:14" s="10" customFormat="1" ht="12.75" x14ac:dyDescent="0.2"/>
    <row r="7" spans="1:14" s="10" customFormat="1" ht="12.75" x14ac:dyDescent="0.2">
      <c r="D7" s="304" t="str">
        <f>"County of:  " &amp;Selection!B11</f>
        <v xml:space="preserve">County of:  </v>
      </c>
      <c r="E7" s="304" t="str">
        <f>"County of:  " &amp;Selection!E17</f>
        <v xml:space="preserve">County of:  </v>
      </c>
      <c r="F7" s="304" t="str">
        <f>"County of:  " &amp;Selection!F17</f>
        <v xml:space="preserve">County of:  </v>
      </c>
      <c r="G7" s="304" t="str">
        <f>"County of:  " &amp;Selection!G17</f>
        <v xml:space="preserve">County of:  </v>
      </c>
      <c r="K7" s="305"/>
      <c r="L7" s="305"/>
      <c r="M7" s="305"/>
      <c r="N7" s="305"/>
    </row>
    <row r="8" spans="1:14" s="10" customFormat="1" ht="12.75" x14ac:dyDescent="0.2"/>
    <row r="9" spans="1:14" s="10" customFormat="1" ht="12.75" x14ac:dyDescent="0.2"/>
    <row r="10" spans="1:14" s="10" customFormat="1" ht="14.25" x14ac:dyDescent="0.2">
      <c r="A10" s="12"/>
      <c r="B10" s="12"/>
      <c r="C10" s="12"/>
      <c r="D10" s="12"/>
      <c r="E10" s="12"/>
      <c r="F10" s="12"/>
      <c r="G10" s="12"/>
      <c r="H10" s="12"/>
      <c r="I10" s="12"/>
      <c r="J10" s="12"/>
    </row>
    <row r="11" spans="1:14" s="10" customFormat="1" ht="12.75" x14ac:dyDescent="0.2">
      <c r="A11" s="13" t="str">
        <f>Selection!A15</f>
        <v>Due Date:  February 1, 2022</v>
      </c>
      <c r="B11" s="9"/>
      <c r="C11" s="9"/>
      <c r="D11" s="9"/>
      <c r="E11" s="9"/>
      <c r="F11" s="9"/>
      <c r="G11" s="9"/>
      <c r="H11" s="9"/>
      <c r="I11" s="9"/>
      <c r="J11" s="9"/>
    </row>
    <row r="12" spans="1:14" s="10" customFormat="1" ht="13.5" thickBot="1" x14ac:dyDescent="0.25">
      <c r="A12" s="14"/>
      <c r="B12" s="14"/>
      <c r="C12" s="14"/>
      <c r="D12" s="14"/>
      <c r="E12" s="14"/>
      <c r="F12" s="14"/>
      <c r="G12" s="14"/>
      <c r="H12" s="14"/>
      <c r="I12" s="14"/>
      <c r="J12" s="14"/>
    </row>
    <row r="13" spans="1:14" s="10" customFormat="1" ht="12.75" x14ac:dyDescent="0.2"/>
    <row r="14" spans="1:14" s="10" customFormat="1" ht="12.75" x14ac:dyDescent="0.2">
      <c r="A14" s="15" t="s">
        <v>4</v>
      </c>
      <c r="B14" s="9"/>
      <c r="C14" s="9"/>
      <c r="D14" s="9"/>
      <c r="E14" s="9"/>
      <c r="F14" s="9"/>
      <c r="G14" s="9"/>
      <c r="H14" s="9"/>
      <c r="I14" s="9"/>
      <c r="J14" s="9"/>
    </row>
    <row r="15" spans="1:14" s="10" customFormat="1" ht="8.25" customHeight="1" x14ac:dyDescent="0.2"/>
    <row r="16" spans="1:14" s="10" customFormat="1" ht="12.75" x14ac:dyDescent="0.2">
      <c r="A16" s="10" t="s">
        <v>5</v>
      </c>
    </row>
    <row r="17" spans="1:11" s="10" customFormat="1" ht="12.75" x14ac:dyDescent="0.2"/>
    <row r="18" spans="1:11" s="10" customFormat="1" ht="15.95" customHeight="1" x14ac:dyDescent="0.25">
      <c r="B18" s="306" t="s">
        <v>6</v>
      </c>
      <c r="C18" s="306"/>
      <c r="D18" s="306"/>
      <c r="E18" s="306"/>
      <c r="F18" s="306"/>
      <c r="G18" s="306"/>
      <c r="H18" s="306"/>
      <c r="I18" s="306"/>
      <c r="J18" s="306"/>
      <c r="K18" s="10" t="s">
        <v>7</v>
      </c>
    </row>
    <row r="19" spans="1:11" s="10" customFormat="1" ht="15.95" customHeight="1" thickBot="1" x14ac:dyDescent="0.25">
      <c r="A19" s="16"/>
      <c r="D19" s="17"/>
      <c r="E19" s="17"/>
      <c r="F19" s="17"/>
      <c r="G19" s="17"/>
      <c r="H19" s="17"/>
      <c r="I19" s="17"/>
      <c r="J19" s="17"/>
    </row>
    <row r="20" spans="1:11" s="10" customFormat="1" ht="15.95" customHeight="1" thickBot="1" x14ac:dyDescent="0.25">
      <c r="A20" s="16" t="s">
        <v>8</v>
      </c>
      <c r="B20" s="307"/>
      <c r="C20" s="308"/>
      <c r="D20" s="308"/>
      <c r="E20" s="308"/>
      <c r="F20" s="308"/>
      <c r="G20" s="308"/>
      <c r="H20" s="308"/>
      <c r="I20" s="308"/>
      <c r="J20" s="309"/>
      <c r="K20" s="10" t="s">
        <v>7</v>
      </c>
    </row>
    <row r="21" spans="1:11" s="10" customFormat="1" ht="15.95" customHeight="1" thickBot="1" x14ac:dyDescent="0.25">
      <c r="A21" s="16" t="s">
        <v>9</v>
      </c>
      <c r="B21" s="307"/>
      <c r="C21" s="308"/>
      <c r="D21" s="308"/>
      <c r="E21" s="308"/>
      <c r="F21" s="308"/>
      <c r="G21" s="308"/>
      <c r="H21" s="308"/>
      <c r="I21" s="308"/>
      <c r="J21" s="309"/>
      <c r="K21" s="10" t="s">
        <v>7</v>
      </c>
    </row>
    <row r="22" spans="1:11" s="10" customFormat="1" ht="15.95" customHeight="1" thickBot="1" x14ac:dyDescent="0.25">
      <c r="A22" s="16" t="s">
        <v>10</v>
      </c>
      <c r="B22" s="307"/>
      <c r="C22" s="308"/>
      <c r="D22" s="308"/>
      <c r="E22" s="308"/>
      <c r="F22" s="308"/>
      <c r="G22" s="308"/>
      <c r="H22" s="308"/>
      <c r="I22" s="308"/>
      <c r="J22" s="309"/>
      <c r="K22" s="10" t="s">
        <v>7</v>
      </c>
    </row>
    <row r="23" spans="1:11" s="10" customFormat="1" ht="15.95" customHeight="1" thickBot="1" x14ac:dyDescent="0.25">
      <c r="A23" s="16" t="s">
        <v>11</v>
      </c>
      <c r="B23" s="307"/>
      <c r="C23" s="308"/>
      <c r="D23" s="308"/>
      <c r="E23" s="308"/>
      <c r="F23" s="308"/>
      <c r="G23" s="308"/>
      <c r="H23" s="308"/>
      <c r="I23" s="308"/>
      <c r="J23" s="309"/>
    </row>
    <row r="24" spans="1:11" s="10" customFormat="1" ht="15.95" customHeight="1" x14ac:dyDescent="0.2">
      <c r="A24" s="16"/>
      <c r="K24" s="10" t="s">
        <v>7</v>
      </c>
    </row>
    <row r="25" spans="1:11" s="10" customFormat="1" ht="15.95" customHeight="1" x14ac:dyDescent="0.2">
      <c r="A25" s="16"/>
      <c r="K25" s="10" t="s">
        <v>7</v>
      </c>
    </row>
    <row r="26" spans="1:11" s="10" customFormat="1" ht="12.75" customHeight="1" x14ac:dyDescent="0.25">
      <c r="B26" s="306" t="s">
        <v>12</v>
      </c>
      <c r="C26" s="306"/>
      <c r="D26" s="306"/>
      <c r="E26" s="306"/>
      <c r="F26" s="306"/>
      <c r="G26" s="306"/>
      <c r="H26" s="306"/>
      <c r="I26" s="306"/>
      <c r="J26" s="306"/>
    </row>
    <row r="27" spans="1:11" s="10" customFormat="1" ht="12.75" customHeight="1" thickBot="1" x14ac:dyDescent="0.25">
      <c r="K27" s="10" t="s">
        <v>7</v>
      </c>
    </row>
    <row r="28" spans="1:11" s="10" customFormat="1" ht="13.5" thickBot="1" x14ac:dyDescent="0.25">
      <c r="A28" s="16" t="s">
        <v>8</v>
      </c>
      <c r="B28" s="307"/>
      <c r="C28" s="308"/>
      <c r="D28" s="308"/>
      <c r="E28" s="308"/>
      <c r="F28" s="308"/>
      <c r="G28" s="308"/>
      <c r="H28" s="308"/>
      <c r="I28" s="308"/>
      <c r="J28" s="309"/>
    </row>
    <row r="29" spans="1:11" s="18" customFormat="1" ht="13.5" thickBot="1" x14ac:dyDescent="0.25">
      <c r="A29" s="16" t="s">
        <v>9</v>
      </c>
      <c r="B29" s="307"/>
      <c r="C29" s="308"/>
      <c r="D29" s="308"/>
      <c r="E29" s="308"/>
      <c r="F29" s="308"/>
      <c r="G29" s="308"/>
      <c r="H29" s="308"/>
      <c r="I29" s="308"/>
      <c r="J29" s="309"/>
    </row>
    <row r="30" spans="1:11" s="18" customFormat="1" ht="13.5" thickBot="1" x14ac:dyDescent="0.25">
      <c r="A30" s="16" t="s">
        <v>10</v>
      </c>
      <c r="B30" s="307"/>
      <c r="C30" s="308"/>
      <c r="D30" s="308"/>
      <c r="E30" s="308"/>
      <c r="F30" s="308"/>
      <c r="G30" s="308"/>
      <c r="H30" s="308"/>
      <c r="I30" s="308"/>
      <c r="J30" s="309"/>
    </row>
    <row r="31" spans="1:11" s="18" customFormat="1" ht="13.5" thickBot="1" x14ac:dyDescent="0.25">
      <c r="A31" s="19" t="s">
        <v>13</v>
      </c>
      <c r="B31" s="307"/>
      <c r="C31" s="308"/>
      <c r="D31" s="308"/>
      <c r="E31" s="308"/>
      <c r="F31" s="308"/>
      <c r="G31" s="308"/>
      <c r="H31" s="308"/>
      <c r="I31" s="308"/>
      <c r="J31" s="309"/>
    </row>
    <row r="32" spans="1:11" s="18" customFormat="1" ht="12.75" x14ac:dyDescent="0.2">
      <c r="A32" s="10"/>
      <c r="B32" s="20"/>
      <c r="C32" s="21"/>
      <c r="D32" s="21"/>
      <c r="E32" s="21"/>
      <c r="F32" s="21"/>
      <c r="G32" s="21"/>
      <c r="H32" s="21"/>
      <c r="I32" s="20"/>
      <c r="J32" s="20"/>
    </row>
    <row r="33" spans="1:10" s="18" customFormat="1" ht="13.5" thickBot="1" x14ac:dyDescent="0.25">
      <c r="A33" s="14"/>
      <c r="B33" s="14"/>
      <c r="C33" s="14"/>
      <c r="D33" s="14"/>
      <c r="E33" s="14"/>
      <c r="F33" s="14"/>
      <c r="G33" s="14"/>
      <c r="H33" s="14"/>
      <c r="I33" s="14"/>
      <c r="J33" s="14"/>
    </row>
    <row r="34" spans="1:10" s="18" customFormat="1" ht="12.75" x14ac:dyDescent="0.2">
      <c r="A34" s="21"/>
      <c r="B34" s="21"/>
      <c r="C34" s="19"/>
      <c r="D34" s="22"/>
      <c r="E34" s="22"/>
      <c r="F34" s="22"/>
      <c r="G34" s="22"/>
      <c r="H34" s="21"/>
      <c r="I34" s="21"/>
      <c r="J34" s="20"/>
    </row>
    <row r="35" spans="1:10" s="18" customFormat="1" ht="12.75" x14ac:dyDescent="0.2">
      <c r="A35" s="311" t="s">
        <v>14</v>
      </c>
      <c r="B35" s="311"/>
      <c r="C35" s="311"/>
      <c r="D35" s="311"/>
      <c r="E35" s="311"/>
      <c r="F35" s="311"/>
      <c r="G35" s="311"/>
      <c r="H35" s="311"/>
      <c r="I35" s="311"/>
      <c r="J35" s="311"/>
    </row>
    <row r="36" spans="1:10" s="18" customFormat="1" ht="12.75" x14ac:dyDescent="0.2">
      <c r="A36" s="312" t="s">
        <v>15</v>
      </c>
      <c r="B36" s="312"/>
      <c r="C36" s="312"/>
      <c r="D36" s="312"/>
      <c r="E36" s="312"/>
      <c r="F36" s="312"/>
      <c r="G36" s="312"/>
      <c r="H36" s="312"/>
      <c r="I36" s="312"/>
      <c r="J36" s="312"/>
    </row>
    <row r="37" spans="1:10" s="18" customFormat="1" ht="12.75" x14ac:dyDescent="0.2"/>
    <row r="38" spans="1:10" s="18" customFormat="1" ht="12.75" x14ac:dyDescent="0.2">
      <c r="A38" s="311" t="s">
        <v>16</v>
      </c>
      <c r="B38" s="311"/>
      <c r="C38" s="311"/>
      <c r="D38" s="311"/>
      <c r="E38" s="311"/>
      <c r="F38" s="311"/>
      <c r="G38" s="311"/>
      <c r="H38" s="311"/>
      <c r="I38" s="311"/>
      <c r="J38" s="311"/>
    </row>
    <row r="39" spans="1:10" s="18" customFormat="1" x14ac:dyDescent="0.25">
      <c r="A39" s="312" t="s">
        <v>17</v>
      </c>
      <c r="B39" s="313"/>
      <c r="C39" s="313"/>
      <c r="D39" s="313"/>
      <c r="E39" s="313"/>
      <c r="F39" s="313"/>
      <c r="G39" s="313"/>
      <c r="H39" s="313"/>
      <c r="I39" s="313"/>
      <c r="J39" s="313"/>
    </row>
    <row r="40" spans="1:10" s="18" customFormat="1" ht="6.75" customHeight="1" x14ac:dyDescent="0.2">
      <c r="A40" s="23"/>
      <c r="B40" s="24"/>
      <c r="C40" s="24"/>
      <c r="D40" s="24"/>
      <c r="E40" s="24"/>
      <c r="F40" s="24"/>
      <c r="G40" s="24"/>
      <c r="H40" s="24"/>
      <c r="I40" s="24"/>
      <c r="J40" s="24"/>
    </row>
    <row r="41" spans="1:10" s="18" customFormat="1" ht="12.75" x14ac:dyDescent="0.2">
      <c r="A41" s="21" t="s">
        <v>18</v>
      </c>
      <c r="B41" s="21"/>
      <c r="C41" s="21"/>
      <c r="D41" s="21"/>
      <c r="E41" s="21"/>
      <c r="F41" s="21"/>
      <c r="G41" s="21"/>
      <c r="H41" s="21"/>
      <c r="I41" s="21"/>
      <c r="J41" s="20"/>
    </row>
    <row r="42" spans="1:10" s="18" customFormat="1" ht="7.5" customHeight="1" x14ac:dyDescent="0.2">
      <c r="A42" s="21"/>
      <c r="B42" s="21"/>
      <c r="C42" s="21"/>
      <c r="D42" s="21"/>
      <c r="E42" s="21"/>
      <c r="F42" s="21"/>
      <c r="G42" s="21"/>
      <c r="H42" s="21"/>
      <c r="I42" s="21"/>
      <c r="J42" s="20"/>
    </row>
    <row r="43" spans="1:10" s="18" customFormat="1" ht="12.75" x14ac:dyDescent="0.2">
      <c r="A43" s="21"/>
      <c r="B43" s="21"/>
      <c r="C43" s="311" t="s">
        <v>19</v>
      </c>
      <c r="D43" s="311"/>
      <c r="E43" s="311"/>
      <c r="F43" s="311"/>
      <c r="G43" s="311"/>
      <c r="H43" s="311"/>
      <c r="I43" s="21"/>
      <c r="J43" s="20"/>
    </row>
    <row r="44" spans="1:10" s="18" customFormat="1" ht="12.75" x14ac:dyDescent="0.2">
      <c r="A44" s="21"/>
      <c r="B44" s="21"/>
      <c r="C44" s="311" t="s">
        <v>20</v>
      </c>
      <c r="D44" s="311"/>
      <c r="E44" s="311"/>
      <c r="F44" s="311"/>
      <c r="G44" s="311"/>
      <c r="H44" s="311"/>
      <c r="I44" s="21"/>
      <c r="J44" s="20"/>
    </row>
    <row r="45" spans="1:10" s="18" customFormat="1" ht="12.75" x14ac:dyDescent="0.2">
      <c r="A45" s="21"/>
      <c r="B45" s="21"/>
      <c r="C45" s="21"/>
      <c r="D45" s="21"/>
      <c r="E45" s="21"/>
      <c r="F45" s="21"/>
      <c r="G45" s="21"/>
      <c r="H45" s="21"/>
      <c r="I45" s="21"/>
      <c r="J45" s="20"/>
    </row>
    <row r="46" spans="1:10" s="10" customFormat="1" ht="12.75" x14ac:dyDescent="0.2">
      <c r="A46" s="16"/>
      <c r="B46" s="21"/>
      <c r="C46" s="16"/>
      <c r="D46" s="16"/>
      <c r="E46" s="16"/>
      <c r="F46" s="16"/>
      <c r="G46" s="16"/>
      <c r="H46" s="16"/>
      <c r="I46" s="16"/>
    </row>
    <row r="47" spans="1:10" s="10" customFormat="1" ht="14.25" x14ac:dyDescent="0.25">
      <c r="A47" s="25"/>
      <c r="B47" s="16"/>
      <c r="C47" s="26"/>
      <c r="D47" s="26"/>
      <c r="E47" s="26"/>
      <c r="F47" s="26"/>
      <c r="G47" s="26"/>
      <c r="H47" s="26"/>
      <c r="I47" s="26"/>
      <c r="J47" s="27"/>
    </row>
    <row r="48" spans="1:10" s="10" customFormat="1" ht="12.75" x14ac:dyDescent="0.2">
      <c r="A48" s="16"/>
      <c r="B48" s="26"/>
      <c r="C48" s="16"/>
      <c r="D48" s="16"/>
      <c r="E48" s="16"/>
      <c r="F48" s="16"/>
      <c r="G48" s="16"/>
      <c r="H48" s="16"/>
      <c r="I48" s="16"/>
    </row>
    <row r="49" spans="1:9" s="10" customFormat="1" ht="12.75" x14ac:dyDescent="0.2">
      <c r="A49" s="16"/>
      <c r="B49" s="16"/>
      <c r="C49" s="16"/>
      <c r="D49" s="16"/>
      <c r="E49" s="16"/>
      <c r="F49" s="16"/>
      <c r="G49" s="16"/>
      <c r="H49" s="16"/>
      <c r="I49" s="16"/>
    </row>
    <row r="50" spans="1:9" s="10" customFormat="1" ht="12.75" x14ac:dyDescent="0.2">
      <c r="A50" s="16"/>
      <c r="B50" s="16"/>
      <c r="C50" s="16"/>
      <c r="D50" s="16"/>
      <c r="E50" s="16"/>
      <c r="F50" s="16"/>
      <c r="G50" s="16"/>
      <c r="H50" s="16"/>
      <c r="I50" s="16"/>
    </row>
    <row r="51" spans="1:9" s="10" customFormat="1" ht="12.75" x14ac:dyDescent="0.2">
      <c r="A51" s="16"/>
      <c r="B51" s="16"/>
      <c r="C51" s="16"/>
      <c r="D51" s="16"/>
      <c r="E51" s="16"/>
      <c r="F51" s="16"/>
      <c r="G51" s="16"/>
      <c r="H51" s="16"/>
      <c r="I51" s="16"/>
    </row>
    <row r="52" spans="1:9" s="10" customFormat="1" ht="12.75" x14ac:dyDescent="0.2">
      <c r="B52" s="16"/>
    </row>
    <row r="53" spans="1:9" s="10" customFormat="1" ht="12.75" x14ac:dyDescent="0.2"/>
    <row r="54" spans="1:9" s="10" customFormat="1" ht="12.75" x14ac:dyDescent="0.2"/>
    <row r="55" spans="1:9" s="10" customFormat="1" ht="12.75" x14ac:dyDescent="0.2"/>
    <row r="56" spans="1:9" s="10" customFormat="1" ht="12.75" x14ac:dyDescent="0.2"/>
    <row r="57" spans="1:9" s="10" customFormat="1" ht="12.75" x14ac:dyDescent="0.2"/>
    <row r="58" spans="1:9" s="10" customFormat="1" ht="12.75" x14ac:dyDescent="0.2"/>
    <row r="59" spans="1:9" s="10" customFormat="1" ht="12.75" x14ac:dyDescent="0.2"/>
    <row r="60" spans="1:9" s="10" customFormat="1" ht="12.75" x14ac:dyDescent="0.2"/>
    <row r="61" spans="1:9" s="10" customFormat="1" ht="12.75" x14ac:dyDescent="0.2"/>
    <row r="62" spans="1:9" s="10" customFormat="1" ht="12.75" x14ac:dyDescent="0.2"/>
    <row r="63" spans="1:9" s="10" customFormat="1" ht="12.75" x14ac:dyDescent="0.2"/>
    <row r="64" spans="1:9" s="10" customFormat="1" ht="12.75" x14ac:dyDescent="0.2"/>
    <row r="65" s="10" customFormat="1" ht="12.75" x14ac:dyDescent="0.2"/>
    <row r="66" s="10" customFormat="1" ht="12.75" x14ac:dyDescent="0.2"/>
    <row r="67" s="10" customFormat="1" ht="12.75" x14ac:dyDescent="0.2"/>
    <row r="68" s="10" customFormat="1" ht="12.75" x14ac:dyDescent="0.2"/>
    <row r="69" s="10" customFormat="1" ht="12.75" x14ac:dyDescent="0.2"/>
    <row r="70" s="10" customFormat="1" ht="12.75" x14ac:dyDescent="0.2"/>
    <row r="71" s="10" customFormat="1" ht="12.75" x14ac:dyDescent="0.2"/>
    <row r="72" s="10" customFormat="1" ht="12.75" x14ac:dyDescent="0.2"/>
    <row r="73" s="10" customFormat="1" ht="12.75" x14ac:dyDescent="0.2"/>
    <row r="74" s="10" customFormat="1" ht="12.75" x14ac:dyDescent="0.2"/>
    <row r="75" s="10" customFormat="1" ht="12.75" x14ac:dyDescent="0.2"/>
    <row r="76" s="10" customFormat="1" ht="12.75" x14ac:dyDescent="0.2"/>
    <row r="77" s="10" customFormat="1" ht="12.75" x14ac:dyDescent="0.2"/>
    <row r="78" s="10" customFormat="1" ht="12.75" x14ac:dyDescent="0.2"/>
    <row r="79" s="10" customFormat="1" ht="12.75" x14ac:dyDescent="0.2"/>
    <row r="80" s="10" customFormat="1" ht="12.75" x14ac:dyDescent="0.2"/>
    <row r="81" s="10" customFormat="1" ht="12.75" x14ac:dyDescent="0.2"/>
    <row r="82" s="10" customFormat="1" ht="12.75" x14ac:dyDescent="0.2"/>
    <row r="83" s="10" customFormat="1" ht="12.75" x14ac:dyDescent="0.2"/>
    <row r="84" s="10" customFormat="1" ht="12.75" x14ac:dyDescent="0.2"/>
    <row r="85" s="10" customFormat="1" ht="12.75" x14ac:dyDescent="0.2"/>
    <row r="86" s="10" customFormat="1" ht="12.75" x14ac:dyDescent="0.2"/>
    <row r="87" s="10" customFormat="1" ht="12.75" x14ac:dyDescent="0.2"/>
    <row r="88" s="10" customFormat="1" ht="12.75" x14ac:dyDescent="0.2"/>
    <row r="89" s="10" customFormat="1" ht="12.75" x14ac:dyDescent="0.2"/>
    <row r="90" s="10" customFormat="1" ht="12.75" x14ac:dyDescent="0.2"/>
    <row r="91" s="10" customFormat="1" ht="12.75" x14ac:dyDescent="0.2"/>
    <row r="92" s="10" customFormat="1" ht="12.75" x14ac:dyDescent="0.2"/>
    <row r="93" s="10" customFormat="1" ht="12.75" x14ac:dyDescent="0.2"/>
    <row r="94" s="10" customFormat="1" ht="12.75" x14ac:dyDescent="0.2"/>
    <row r="95" s="10" customFormat="1" ht="12.75" x14ac:dyDescent="0.2"/>
    <row r="96" s="10" customFormat="1" ht="12.75" x14ac:dyDescent="0.2"/>
    <row r="97" s="10" customFormat="1" ht="12.75" x14ac:dyDescent="0.2"/>
    <row r="98" s="10" customFormat="1" ht="12.75" x14ac:dyDescent="0.2"/>
    <row r="99" s="10" customFormat="1" ht="12.75" x14ac:dyDescent="0.2"/>
    <row r="100" s="10" customFormat="1" ht="12.75" x14ac:dyDescent="0.2"/>
    <row r="101" s="10" customFormat="1" ht="12.75" x14ac:dyDescent="0.2"/>
    <row r="102" s="10" customFormat="1" ht="12.75" x14ac:dyDescent="0.2"/>
    <row r="103" s="10" customFormat="1" ht="12.75" x14ac:dyDescent="0.2"/>
    <row r="104" s="10" customFormat="1" ht="12.75" x14ac:dyDescent="0.2"/>
    <row r="105" s="10" customFormat="1" ht="12.75" x14ac:dyDescent="0.2"/>
    <row r="106" s="10" customFormat="1" ht="12.75" x14ac:dyDescent="0.2"/>
    <row r="107" s="10" customFormat="1" ht="12.75" x14ac:dyDescent="0.2"/>
    <row r="108" s="10" customFormat="1" ht="12.75" x14ac:dyDescent="0.2"/>
    <row r="109" s="10" customFormat="1" ht="12.75" x14ac:dyDescent="0.2"/>
    <row r="110" s="10" customFormat="1" ht="12.75" x14ac:dyDescent="0.2"/>
    <row r="111" s="10" customFormat="1" ht="12.75" x14ac:dyDescent="0.2"/>
    <row r="112" s="10" customFormat="1" ht="12.75" x14ac:dyDescent="0.2"/>
    <row r="113" s="10" customFormat="1" ht="12.75" x14ac:dyDescent="0.2"/>
    <row r="114" s="10" customFormat="1" ht="12.75" x14ac:dyDescent="0.2"/>
    <row r="115" s="10" customFormat="1" ht="12.75" x14ac:dyDescent="0.2"/>
    <row r="116" s="10" customFormat="1" ht="12.75" x14ac:dyDescent="0.2"/>
    <row r="117" s="10" customFormat="1" ht="12.75" x14ac:dyDescent="0.2"/>
    <row r="118" s="10" customFormat="1" ht="12.75" x14ac:dyDescent="0.2"/>
    <row r="119" s="10" customFormat="1" ht="12.75" x14ac:dyDescent="0.2"/>
    <row r="120" s="10" customFormat="1" ht="12.75" x14ac:dyDescent="0.2"/>
    <row r="121" s="10" customFormat="1" ht="12.75" x14ac:dyDescent="0.2"/>
    <row r="122" s="10" customFormat="1" ht="12.75" x14ac:dyDescent="0.2"/>
    <row r="123" s="10" customFormat="1" ht="12.75" x14ac:dyDescent="0.2"/>
    <row r="124" s="10" customFormat="1" ht="12.75" x14ac:dyDescent="0.2"/>
    <row r="125" s="10" customFormat="1" ht="12.75" x14ac:dyDescent="0.2"/>
    <row r="126" s="10" customFormat="1" ht="12.75" x14ac:dyDescent="0.2"/>
    <row r="127" s="10" customFormat="1" ht="12.75" x14ac:dyDescent="0.2"/>
    <row r="128" s="10" customFormat="1" ht="12.75" x14ac:dyDescent="0.2"/>
    <row r="129" s="10" customFormat="1" ht="12.75" x14ac:dyDescent="0.2"/>
    <row r="130" s="10" customFormat="1" ht="12.75" x14ac:dyDescent="0.2"/>
    <row r="131" s="10" customFormat="1" ht="12.75" x14ac:dyDescent="0.2"/>
    <row r="132" s="10" customFormat="1" ht="12.75" x14ac:dyDescent="0.2"/>
    <row r="133" s="10" customFormat="1" ht="12.75" x14ac:dyDescent="0.2"/>
    <row r="134" s="10" customFormat="1" ht="12.75" x14ac:dyDescent="0.2"/>
    <row r="135" s="10" customFormat="1" ht="12.75" x14ac:dyDescent="0.2"/>
    <row r="136" s="10" customFormat="1" ht="12.75" x14ac:dyDescent="0.2"/>
    <row r="137" s="10" customFormat="1" ht="12.75" x14ac:dyDescent="0.2"/>
    <row r="138" s="10" customFormat="1" ht="12.75" x14ac:dyDescent="0.2"/>
    <row r="139" s="10" customFormat="1" ht="12.75" x14ac:dyDescent="0.2"/>
    <row r="140" s="10" customFormat="1" ht="12.75" x14ac:dyDescent="0.2"/>
    <row r="141" s="10" customFormat="1" ht="12.75" x14ac:dyDescent="0.2"/>
    <row r="142" s="10" customFormat="1" ht="12.75" x14ac:dyDescent="0.2"/>
    <row r="143" s="10" customFormat="1" ht="12.75" x14ac:dyDescent="0.2"/>
    <row r="144" s="10" customFormat="1" ht="12.75" x14ac:dyDescent="0.2"/>
    <row r="145" s="10" customFormat="1" ht="12.75" x14ac:dyDescent="0.2"/>
    <row r="146" s="10" customFormat="1" ht="12.75" x14ac:dyDescent="0.2"/>
    <row r="147" s="10" customFormat="1" ht="12.75" x14ac:dyDescent="0.2"/>
    <row r="148" s="10" customFormat="1" ht="12.75" x14ac:dyDescent="0.2"/>
    <row r="149" s="10" customFormat="1" ht="12.75" x14ac:dyDescent="0.2"/>
    <row r="150" s="10" customFormat="1" ht="12.75" x14ac:dyDescent="0.2"/>
    <row r="151" s="10" customFormat="1" ht="12.75" x14ac:dyDescent="0.2"/>
    <row r="152" s="10" customFormat="1" ht="12.75" x14ac:dyDescent="0.2"/>
    <row r="153" s="10" customFormat="1" ht="12.75" x14ac:dyDescent="0.2"/>
    <row r="154" s="10" customFormat="1" ht="12.75" x14ac:dyDescent="0.2"/>
    <row r="155" s="10" customFormat="1" ht="12.75" x14ac:dyDescent="0.2"/>
    <row r="156" s="10" customFormat="1" ht="12.75" x14ac:dyDescent="0.2"/>
    <row r="157" s="10" customFormat="1" ht="12.75" x14ac:dyDescent="0.2"/>
    <row r="158" s="10" customFormat="1" ht="12.75" x14ac:dyDescent="0.2"/>
    <row r="159" s="10" customFormat="1" ht="12.75" x14ac:dyDescent="0.2"/>
    <row r="160" s="10" customFormat="1" ht="12.75" x14ac:dyDescent="0.2"/>
    <row r="161" s="10" customFormat="1" ht="12.75" x14ac:dyDescent="0.2"/>
    <row r="162" s="10" customFormat="1" ht="12.75" x14ac:dyDescent="0.2"/>
    <row r="163" s="10" customFormat="1" ht="12.75" x14ac:dyDescent="0.2"/>
    <row r="164" s="10" customFormat="1" ht="12.75" x14ac:dyDescent="0.2"/>
    <row r="165" s="10" customFormat="1" ht="12.75" x14ac:dyDescent="0.2"/>
    <row r="166" s="10" customFormat="1" ht="12.75" x14ac:dyDescent="0.2"/>
    <row r="167" s="10" customFormat="1" ht="12.75" x14ac:dyDescent="0.2"/>
    <row r="168" s="10" customFormat="1" ht="12.75" x14ac:dyDescent="0.2"/>
    <row r="169" s="10" customFormat="1" ht="12.75" x14ac:dyDescent="0.2"/>
    <row r="170" s="10" customFormat="1" ht="12.75" x14ac:dyDescent="0.2"/>
    <row r="171" s="10" customFormat="1" ht="12.75" x14ac:dyDescent="0.2"/>
    <row r="172" s="10" customFormat="1" ht="12.75" x14ac:dyDescent="0.2"/>
    <row r="173" s="10" customFormat="1" ht="12.75" x14ac:dyDescent="0.2"/>
    <row r="174" s="10" customFormat="1" ht="12.75" x14ac:dyDescent="0.2"/>
    <row r="175" s="10" customFormat="1" ht="12.75" x14ac:dyDescent="0.2"/>
    <row r="176" s="10" customFormat="1" ht="12.75" x14ac:dyDescent="0.2"/>
    <row r="177" s="10" customFormat="1" ht="12.75" x14ac:dyDescent="0.2"/>
    <row r="178" s="10" customFormat="1" ht="12.75" x14ac:dyDescent="0.2"/>
    <row r="179" s="10" customFormat="1" ht="12.75" x14ac:dyDescent="0.2"/>
    <row r="180" s="10" customFormat="1" ht="12.75" x14ac:dyDescent="0.2"/>
    <row r="181" s="10" customFormat="1" ht="12.75" x14ac:dyDescent="0.2"/>
    <row r="182" s="10" customFormat="1" ht="12.75" x14ac:dyDescent="0.2"/>
    <row r="183" s="10" customFormat="1" ht="12.75" x14ac:dyDescent="0.2"/>
    <row r="184" s="10" customFormat="1" ht="12.75" x14ac:dyDescent="0.2"/>
    <row r="185" s="10" customFormat="1" ht="12.75" x14ac:dyDescent="0.2"/>
    <row r="186" s="10" customFormat="1" ht="12.75" x14ac:dyDescent="0.2"/>
    <row r="187" s="10" customFormat="1" ht="12.75" x14ac:dyDescent="0.2"/>
    <row r="188" s="10" customFormat="1" ht="12.75" x14ac:dyDescent="0.2"/>
    <row r="189" s="10" customFormat="1" ht="12.75" x14ac:dyDescent="0.2"/>
    <row r="190" s="10" customFormat="1" ht="12.75" x14ac:dyDescent="0.2"/>
    <row r="191" s="10" customFormat="1" ht="12.75" x14ac:dyDescent="0.2"/>
    <row r="192" s="10" customFormat="1" ht="12.75" x14ac:dyDescent="0.2"/>
    <row r="193" s="10" customFormat="1" ht="12.75" x14ac:dyDescent="0.2"/>
    <row r="194" s="10" customFormat="1" ht="12.75" x14ac:dyDescent="0.2"/>
    <row r="195" s="10" customFormat="1" ht="12.75" x14ac:dyDescent="0.2"/>
    <row r="196" s="10" customFormat="1" ht="12.75" x14ac:dyDescent="0.2"/>
    <row r="197" s="10" customFormat="1" ht="12.75" x14ac:dyDescent="0.2"/>
    <row r="198" s="10" customFormat="1" ht="12.75" x14ac:dyDescent="0.2"/>
    <row r="199" s="10" customFormat="1" ht="12.75" x14ac:dyDescent="0.2"/>
    <row r="200" s="10" customFormat="1" ht="12.75" x14ac:dyDescent="0.2"/>
    <row r="201" s="10" customFormat="1" ht="12.75" x14ac:dyDescent="0.2"/>
    <row r="202" s="10" customFormat="1" ht="12.75" x14ac:dyDescent="0.2"/>
    <row r="203" s="10" customFormat="1" ht="12.75" x14ac:dyDescent="0.2"/>
    <row r="204" s="10" customFormat="1" ht="12.75" x14ac:dyDescent="0.2"/>
    <row r="205" s="10" customFormat="1" ht="12.75" x14ac:dyDescent="0.2"/>
    <row r="206" s="10" customFormat="1" ht="12.75" x14ac:dyDescent="0.2"/>
    <row r="207" s="10" customFormat="1" ht="12.75" x14ac:dyDescent="0.2"/>
    <row r="208" s="10" customFormat="1" ht="12.75" x14ac:dyDescent="0.2"/>
    <row r="209" s="10" customFormat="1" ht="12.75" x14ac:dyDescent="0.2"/>
    <row r="210" s="10" customFormat="1" ht="12.75" x14ac:dyDescent="0.2"/>
    <row r="211" s="10" customFormat="1" ht="12.75" x14ac:dyDescent="0.2"/>
    <row r="212" s="10" customFormat="1" ht="12.75" x14ac:dyDescent="0.2"/>
    <row r="213" s="10" customFormat="1" ht="12.75" x14ac:dyDescent="0.2"/>
    <row r="214" s="10" customFormat="1" ht="12.75" x14ac:dyDescent="0.2"/>
    <row r="215" s="10" customFormat="1" ht="12.75" x14ac:dyDescent="0.2"/>
    <row r="216" s="10" customFormat="1" ht="12.75" x14ac:dyDescent="0.2"/>
    <row r="217" s="10" customFormat="1" ht="12.75" x14ac:dyDescent="0.2"/>
    <row r="218" s="10" customFormat="1" ht="12.75" x14ac:dyDescent="0.2"/>
    <row r="219" s="10" customFormat="1" ht="12.75" x14ac:dyDescent="0.2"/>
    <row r="220" s="10" customFormat="1" ht="12.75" x14ac:dyDescent="0.2"/>
    <row r="221" s="10" customFormat="1" ht="12.75" x14ac:dyDescent="0.2"/>
    <row r="222" s="10" customFormat="1" ht="12.75" x14ac:dyDescent="0.2"/>
    <row r="223" s="10" customFormat="1" ht="12.75" x14ac:dyDescent="0.2"/>
    <row r="224" s="10" customFormat="1" ht="12.75" x14ac:dyDescent="0.2"/>
    <row r="225" s="10" customFormat="1" ht="12.75" x14ac:dyDescent="0.2"/>
    <row r="226" s="10" customFormat="1" ht="12.75" x14ac:dyDescent="0.2"/>
    <row r="227" s="10" customFormat="1" ht="12.75" x14ac:dyDescent="0.2"/>
    <row r="228" s="10" customFormat="1" ht="12.75" x14ac:dyDescent="0.2"/>
    <row r="229" s="10" customFormat="1" ht="12.75" x14ac:dyDescent="0.2"/>
    <row r="230" s="10" customFormat="1" ht="12.75" x14ac:dyDescent="0.2"/>
    <row r="231" s="10" customFormat="1" ht="12.75" x14ac:dyDescent="0.2"/>
    <row r="232" s="10" customFormat="1" ht="12.75" x14ac:dyDescent="0.2"/>
    <row r="233" s="10" customFormat="1" ht="12.75" x14ac:dyDescent="0.2"/>
    <row r="234" s="10" customFormat="1" ht="12.75" x14ac:dyDescent="0.2"/>
    <row r="235" s="10" customFormat="1" ht="12.75" x14ac:dyDescent="0.2"/>
    <row r="236" s="10" customFormat="1" ht="12.75" x14ac:dyDescent="0.2"/>
    <row r="237" s="10" customFormat="1" ht="12.75" x14ac:dyDescent="0.2"/>
    <row r="238" s="10" customFormat="1" ht="12.75" x14ac:dyDescent="0.2"/>
    <row r="239" s="10" customFormat="1" ht="12.75" x14ac:dyDescent="0.2"/>
    <row r="240" s="10" customFormat="1" ht="12.75" x14ac:dyDescent="0.2"/>
    <row r="241" s="10" customFormat="1" ht="12.75" x14ac:dyDescent="0.2"/>
    <row r="242" s="10" customFormat="1" ht="12.75" x14ac:dyDescent="0.2"/>
    <row r="243" s="10" customFormat="1" ht="12.75" x14ac:dyDescent="0.2"/>
    <row r="244" s="10" customFormat="1" ht="12.75" x14ac:dyDescent="0.2"/>
    <row r="245" s="10" customFormat="1" ht="12.75" x14ac:dyDescent="0.2"/>
    <row r="246" s="10" customFormat="1" ht="12.75" x14ac:dyDescent="0.2"/>
    <row r="247" s="10" customFormat="1" ht="12.75" x14ac:dyDescent="0.2"/>
    <row r="248" s="10" customFormat="1" ht="12.75" x14ac:dyDescent="0.2"/>
    <row r="249" s="10" customFormat="1" ht="12.75" x14ac:dyDescent="0.2"/>
    <row r="250" s="10" customFormat="1" ht="12.75" x14ac:dyDescent="0.2"/>
    <row r="251" s="10" customFormat="1" ht="12.75" x14ac:dyDescent="0.2"/>
    <row r="252" s="10" customFormat="1" ht="12.75" x14ac:dyDescent="0.2"/>
    <row r="253" s="10" customFormat="1" ht="12.75" x14ac:dyDescent="0.2"/>
    <row r="254" s="10" customFormat="1" ht="12.75" x14ac:dyDescent="0.2"/>
    <row r="255" s="10" customFormat="1" ht="12.75" x14ac:dyDescent="0.2"/>
    <row r="256" s="10" customFormat="1" ht="12.75" x14ac:dyDescent="0.2"/>
    <row r="257" s="10" customFormat="1" ht="12.75" x14ac:dyDescent="0.2"/>
    <row r="258" s="10" customFormat="1" ht="12.75" x14ac:dyDescent="0.2"/>
    <row r="259" s="10" customFormat="1" ht="12.75" x14ac:dyDescent="0.2"/>
    <row r="260" s="10" customFormat="1" ht="12.75" x14ac:dyDescent="0.2"/>
    <row r="261" s="10" customFormat="1" ht="12.75" x14ac:dyDescent="0.2"/>
    <row r="262" s="10" customFormat="1" ht="12.75" x14ac:dyDescent="0.2"/>
    <row r="263" s="10" customFormat="1" ht="12.75" x14ac:dyDescent="0.2"/>
    <row r="264" s="10" customFormat="1" ht="12.75" x14ac:dyDescent="0.2"/>
    <row r="265" s="10" customFormat="1" ht="12.75" x14ac:dyDescent="0.2"/>
    <row r="266" s="10" customFormat="1" ht="12.75" x14ac:dyDescent="0.2"/>
    <row r="267" s="10" customFormat="1" ht="12.75" x14ac:dyDescent="0.2"/>
    <row r="268" s="10" customFormat="1" ht="12.75" x14ac:dyDescent="0.2"/>
    <row r="269" s="10" customFormat="1" ht="12.75" x14ac:dyDescent="0.2"/>
    <row r="270" s="10" customFormat="1" ht="12.75" x14ac:dyDescent="0.2"/>
    <row r="271" s="10" customFormat="1" ht="12.75" x14ac:dyDescent="0.2"/>
  </sheetData>
  <sheetProtection password="C58F" sheet="1" objects="1" scenarios="1"/>
  <mergeCells count="21">
    <mergeCell ref="C1:H1"/>
    <mergeCell ref="C2:H2"/>
    <mergeCell ref="A1:B2"/>
    <mergeCell ref="B30:J30"/>
    <mergeCell ref="C44:H44"/>
    <mergeCell ref="B31:J31"/>
    <mergeCell ref="A35:J35"/>
    <mergeCell ref="A36:J36"/>
    <mergeCell ref="A38:J38"/>
    <mergeCell ref="A39:J39"/>
    <mergeCell ref="C43:H43"/>
    <mergeCell ref="B22:J22"/>
    <mergeCell ref="B23:J23"/>
    <mergeCell ref="B26:J26"/>
    <mergeCell ref="B28:J28"/>
    <mergeCell ref="B29:J29"/>
    <mergeCell ref="D7:G7"/>
    <mergeCell ref="K7:N7"/>
    <mergeCell ref="B18:J18"/>
    <mergeCell ref="B20:J20"/>
    <mergeCell ref="B21:J21"/>
  </mergeCells>
  <conditionalFormatting sqref="T1:XFD271 H3:S1048576 E8:G1048576 A3:D1048576 I1:S2 C1:C2">
    <cfRule type="expression" dxfId="106" priority="2">
      <formula>CELL("protect", INDIRECT(ADDRESS(ROW(),COLUMN())))=1</formula>
    </cfRule>
  </conditionalFormatting>
  <conditionalFormatting sqref="E3:G6">
    <cfRule type="expression" dxfId="105" priority="1">
      <formula>CELL("protect", INDIRECT(ADDRESS(ROW(),COLUMN())))=1</formula>
    </cfRule>
  </conditionalFormatting>
  <pageMargins left="0.7" right="0.7" top="0.75" bottom="0.75" header="0.3" footer="0.3"/>
  <pageSetup orientation="portrait" r:id="rId1"/>
  <picture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5"/>
  <sheetViews>
    <sheetView showGridLines="0" showRowColHeaders="0" workbookViewId="0">
      <selection activeCell="J10" sqref="J10"/>
    </sheetView>
  </sheetViews>
  <sheetFormatPr defaultRowHeight="15" x14ac:dyDescent="0.25"/>
  <cols>
    <col min="1" max="1" width="3.42578125" style="28" customWidth="1"/>
    <col min="2" max="2" width="3" style="29" customWidth="1"/>
    <col min="3" max="3" width="9.28515625" style="29" customWidth="1"/>
    <col min="4" max="4" width="14.7109375" style="29" customWidth="1"/>
    <col min="5" max="5" width="9.140625" style="29"/>
    <col min="6" max="7" width="18.7109375" style="29" customWidth="1"/>
    <col min="8" max="8" width="3" style="28" customWidth="1"/>
    <col min="9" max="9" width="1.7109375" style="29" customWidth="1"/>
    <col min="10" max="10" width="18.7109375" style="29" customWidth="1"/>
    <col min="11" max="11" width="4.28515625" style="29" customWidth="1"/>
    <col min="12" max="12" width="63.28515625" style="29" customWidth="1"/>
  </cols>
  <sheetData>
    <row r="1" spans="1:12" s="29" customFormat="1" x14ac:dyDescent="0.25">
      <c r="A1" s="28"/>
      <c r="B1" s="126" t="str">
        <f>"County of:  " &amp;Selection!B11</f>
        <v xml:space="preserve">County of:  </v>
      </c>
      <c r="H1" s="28"/>
    </row>
    <row r="2" spans="1:12" s="29" customFormat="1" ht="15.95" customHeight="1" x14ac:dyDescent="0.25">
      <c r="A2" s="28"/>
      <c r="B2" s="30"/>
      <c r="D2" s="31"/>
      <c r="E2" s="31"/>
      <c r="H2" s="28"/>
    </row>
    <row r="3" spans="1:12" s="29" customFormat="1" ht="12" x14ac:dyDescent="0.2">
      <c r="A3" s="314"/>
      <c r="B3" s="314"/>
      <c r="C3" s="314"/>
      <c r="D3" s="314"/>
      <c r="E3" s="314"/>
      <c r="F3" s="314"/>
      <c r="G3" s="314"/>
      <c r="H3" s="314"/>
      <c r="I3" s="314"/>
      <c r="J3" s="314"/>
    </row>
    <row r="4" spans="1:12" s="29" customFormat="1" ht="15.95" customHeight="1" x14ac:dyDescent="0.2">
      <c r="A4" s="32" t="s">
        <v>21</v>
      </c>
      <c r="B4" s="33"/>
      <c r="C4" s="33"/>
      <c r="D4" s="33"/>
      <c r="E4" s="33"/>
      <c r="F4" s="33"/>
      <c r="G4" s="33"/>
      <c r="H4" s="34"/>
      <c r="I4" s="33"/>
      <c r="J4" s="33"/>
      <c r="K4" s="33"/>
    </row>
    <row r="5" spans="1:12" s="29" customFormat="1" ht="12" x14ac:dyDescent="0.2">
      <c r="A5" s="280" t="str">
        <f>"A. Property Valuation for Fiscal Year "&amp;'A. Update Year'!A5</f>
        <v>A. Property Valuation for Fiscal Year 2021-2022</v>
      </c>
      <c r="B5" s="33"/>
      <c r="C5" s="33"/>
      <c r="D5" s="33"/>
      <c r="E5" s="33"/>
      <c r="F5" s="33"/>
      <c r="G5" s="33"/>
      <c r="H5" s="34"/>
      <c r="I5" s="33"/>
      <c r="J5" s="33"/>
      <c r="K5" s="33"/>
    </row>
    <row r="6" spans="1:12" s="29" customFormat="1" ht="12" x14ac:dyDescent="0.2">
      <c r="A6" s="280" t="str">
        <f>"Assessed Valuation as of January 1, "&amp;'A. Update Year'!$A$9&amp;" (Omit cents)"</f>
        <v>Assessed Valuation as of January 1, 2021 (Omit cents)</v>
      </c>
      <c r="B6" s="33"/>
      <c r="C6" s="33"/>
      <c r="D6" s="33"/>
      <c r="E6" s="33"/>
      <c r="F6" s="33"/>
      <c r="G6" s="33"/>
      <c r="H6" s="34"/>
      <c r="I6" s="33"/>
      <c r="J6" s="33"/>
      <c r="K6" s="33"/>
    </row>
    <row r="7" spans="1:12" s="29" customFormat="1" ht="15.95" customHeight="1" x14ac:dyDescent="0.2">
      <c r="A7" s="28"/>
      <c r="H7" s="28"/>
      <c r="L7" s="315" t="s">
        <v>9397</v>
      </c>
    </row>
    <row r="8" spans="1:12" s="29" customFormat="1" ht="12" x14ac:dyDescent="0.2">
      <c r="A8" s="35" t="s">
        <v>22</v>
      </c>
      <c r="C8" s="36"/>
      <c r="H8" s="28"/>
      <c r="L8" s="315"/>
    </row>
    <row r="9" spans="1:12" s="29" customFormat="1" ht="15.95" customHeight="1" thickBot="1" x14ac:dyDescent="0.25">
      <c r="A9" s="37"/>
      <c r="C9" s="36"/>
      <c r="H9" s="28"/>
      <c r="L9" s="315"/>
    </row>
    <row r="10" spans="1:12" s="29" customFormat="1" ht="18" customHeight="1" thickBot="1" x14ac:dyDescent="0.25">
      <c r="A10" s="38" t="s">
        <v>23</v>
      </c>
      <c r="B10" s="29" t="s">
        <v>24</v>
      </c>
      <c r="C10" s="36"/>
      <c r="G10" s="39"/>
      <c r="H10" s="40" t="s">
        <v>23</v>
      </c>
      <c r="I10" s="41" t="s">
        <v>25</v>
      </c>
      <c r="J10" s="42"/>
      <c r="L10" s="43"/>
    </row>
    <row r="11" spans="1:12" s="29" customFormat="1" ht="18" customHeight="1" thickBot="1" x14ac:dyDescent="0.25">
      <c r="A11" s="38" t="s">
        <v>26</v>
      </c>
      <c r="B11" s="44" t="s">
        <v>27</v>
      </c>
      <c r="G11" s="39"/>
      <c r="H11" s="40" t="s">
        <v>26</v>
      </c>
      <c r="I11" s="29" t="s">
        <v>25</v>
      </c>
      <c r="J11" s="42"/>
      <c r="L11" s="43"/>
    </row>
    <row r="12" spans="1:12" s="29" customFormat="1" ht="18" customHeight="1" thickBot="1" x14ac:dyDescent="0.25">
      <c r="A12" s="38" t="s">
        <v>28</v>
      </c>
      <c r="B12" s="44" t="s">
        <v>29</v>
      </c>
      <c r="G12" s="39"/>
      <c r="H12" s="40" t="s">
        <v>28</v>
      </c>
      <c r="I12" s="29" t="s">
        <v>25</v>
      </c>
      <c r="J12" s="42"/>
      <c r="L12" s="43"/>
    </row>
    <row r="13" spans="1:12" s="29" customFormat="1" ht="18" customHeight="1" thickBot="1" x14ac:dyDescent="0.25">
      <c r="A13" s="45" t="s">
        <v>30</v>
      </c>
      <c r="B13" s="44" t="s">
        <v>31</v>
      </c>
      <c r="G13" s="39"/>
      <c r="H13" s="40" t="s">
        <v>30</v>
      </c>
      <c r="I13" s="29" t="s">
        <v>25</v>
      </c>
      <c r="J13" s="42"/>
      <c r="L13" s="43"/>
    </row>
    <row r="14" spans="1:12" s="29" customFormat="1" ht="18" customHeight="1" thickBot="1" x14ac:dyDescent="0.25">
      <c r="A14" s="45" t="s">
        <v>32</v>
      </c>
      <c r="B14" s="44" t="s">
        <v>33</v>
      </c>
      <c r="G14" s="39"/>
      <c r="H14" s="40" t="s">
        <v>32</v>
      </c>
      <c r="I14" s="29" t="s">
        <v>34</v>
      </c>
      <c r="J14" s="46">
        <f>J10+J11+J12+J13</f>
        <v>0</v>
      </c>
      <c r="L14" s="43"/>
    </row>
    <row r="15" spans="1:12" s="29" customFormat="1" ht="18" customHeight="1" thickBot="1" x14ac:dyDescent="0.25">
      <c r="A15" s="45" t="s">
        <v>35</v>
      </c>
      <c r="B15" s="44" t="s">
        <v>36</v>
      </c>
      <c r="G15" s="39"/>
      <c r="H15" s="40" t="s">
        <v>35</v>
      </c>
      <c r="I15" s="29" t="s">
        <v>37</v>
      </c>
      <c r="J15" s="47"/>
      <c r="L15" s="43"/>
    </row>
    <row r="16" spans="1:12" s="29" customFormat="1" ht="15.95" customHeight="1" thickBot="1" x14ac:dyDescent="0.25">
      <c r="A16" s="28"/>
      <c r="H16" s="40"/>
      <c r="J16" s="39"/>
    </row>
    <row r="17" spans="1:12" s="29" customFormat="1" ht="16.5" customHeight="1" thickBot="1" x14ac:dyDescent="0.25">
      <c r="A17" s="45" t="s">
        <v>38</v>
      </c>
      <c r="B17" s="48" t="s">
        <v>39</v>
      </c>
      <c r="G17" s="39"/>
      <c r="H17" s="49" t="s">
        <v>38</v>
      </c>
      <c r="I17" s="50" t="s">
        <v>34</v>
      </c>
      <c r="J17" s="46">
        <f>J14-J15</f>
        <v>0</v>
      </c>
      <c r="L17" s="43"/>
    </row>
    <row r="18" spans="1:12" s="29" customFormat="1" ht="15.95" customHeight="1" x14ac:dyDescent="0.2">
      <c r="A18" s="51"/>
      <c r="B18" s="52"/>
      <c r="G18" s="39"/>
      <c r="H18" s="53"/>
      <c r="I18" s="53"/>
      <c r="J18" s="54" t="str">
        <f>IF(SUM(J10:J13)&lt;J15,"**Total Real Property Value must be postive**","")</f>
        <v/>
      </c>
    </row>
    <row r="19" spans="1:12" s="56" customFormat="1" ht="12" x14ac:dyDescent="0.2">
      <c r="A19" s="55" t="s">
        <v>40</v>
      </c>
      <c r="H19" s="57"/>
      <c r="J19" s="58"/>
    </row>
    <row r="20" spans="1:12" s="56" customFormat="1" ht="12" x14ac:dyDescent="0.2">
      <c r="A20" s="55"/>
      <c r="H20" s="57"/>
      <c r="J20" s="229" t="str">
        <f>IF(J22&gt;J14*0.27,"The amount in line 8 seems high.  It should only include the taxable value of PUV property that qualifies for use ","")</f>
        <v/>
      </c>
    </row>
    <row r="21" spans="1:12" s="29" customFormat="1" ht="14.25" customHeight="1" thickBot="1" x14ac:dyDescent="0.25">
      <c r="A21" s="28" t="s">
        <v>41</v>
      </c>
      <c r="H21" s="40"/>
      <c r="J21" s="39"/>
      <c r="K21" s="39"/>
    </row>
    <row r="22" spans="1:12" s="29" customFormat="1" ht="18" customHeight="1" thickBot="1" x14ac:dyDescent="0.25">
      <c r="A22" s="51" t="s">
        <v>42</v>
      </c>
      <c r="B22" s="44" t="s">
        <v>2319</v>
      </c>
      <c r="H22" s="40" t="s">
        <v>42</v>
      </c>
      <c r="I22" s="41" t="s">
        <v>25</v>
      </c>
      <c r="J22" s="59"/>
      <c r="L22" s="43"/>
    </row>
    <row r="23" spans="1:12" s="29" customFormat="1" ht="15.75" customHeight="1" thickBot="1" x14ac:dyDescent="0.25">
      <c r="A23" s="51" t="s">
        <v>43</v>
      </c>
      <c r="B23" s="44" t="s">
        <v>44</v>
      </c>
      <c r="H23" s="40" t="s">
        <v>43</v>
      </c>
      <c r="I23" s="29" t="s">
        <v>37</v>
      </c>
      <c r="J23" s="47"/>
      <c r="L23" s="43"/>
    </row>
    <row r="24" spans="1:12" s="29" customFormat="1" ht="15.75" customHeight="1" thickBot="1" x14ac:dyDescent="0.25">
      <c r="A24" s="51" t="s">
        <v>45</v>
      </c>
      <c r="B24" s="44" t="str">
        <f>"Present-use parcel value subject to taxation for "&amp;'A. Update Year'!A9&amp;" (Subtract line 9 from line 8)…………………………"</f>
        <v>Present-use parcel value subject to taxation for 2021 (Subtract line 9 from line 8)…………………………</v>
      </c>
      <c r="F24" s="39"/>
      <c r="H24" s="40" t="s">
        <v>45</v>
      </c>
      <c r="I24" s="29" t="s">
        <v>34</v>
      </c>
      <c r="J24" s="60">
        <f>J22-J23</f>
        <v>0</v>
      </c>
      <c r="L24" s="43"/>
    </row>
    <row r="25" spans="1:12" s="29" customFormat="1" ht="15.95" customHeight="1" x14ac:dyDescent="0.2">
      <c r="A25" s="28"/>
      <c r="H25" s="28"/>
      <c r="J25" s="54" t="str">
        <f>IF(SUM(J22)&lt;J23,"**Total PUV subject to taxation  must be postive**","")</f>
        <v/>
      </c>
    </row>
    <row r="26" spans="1:12" s="29" customFormat="1" ht="12" x14ac:dyDescent="0.2">
      <c r="A26" s="61" t="s">
        <v>46</v>
      </c>
      <c r="G26" s="39"/>
      <c r="H26" s="28"/>
      <c r="J26" s="62" t="str">
        <f>IF(SUM(J23)&gt;J15,"**Line 6 should be higher than line 9, as line 6 includes the total from line 9**","")</f>
        <v/>
      </c>
    </row>
    <row r="27" spans="1:12" s="29" customFormat="1" ht="15.95" customHeight="1" thickBot="1" x14ac:dyDescent="0.25">
      <c r="A27" s="35"/>
      <c r="C27" s="36"/>
      <c r="G27" s="39"/>
      <c r="H27" s="28"/>
      <c r="J27" s="39"/>
    </row>
    <row r="28" spans="1:12" s="29" customFormat="1" ht="18" customHeight="1" thickBot="1" x14ac:dyDescent="0.25">
      <c r="A28" s="63" t="s">
        <v>47</v>
      </c>
      <c r="B28" s="44" t="s">
        <v>48</v>
      </c>
      <c r="G28" s="39"/>
      <c r="H28" s="28" t="s">
        <v>47</v>
      </c>
      <c r="I28" s="29" t="s">
        <v>25</v>
      </c>
      <c r="J28" s="42"/>
      <c r="L28" s="43"/>
    </row>
    <row r="29" spans="1:12" s="29" customFormat="1" ht="18" customHeight="1" thickBot="1" x14ac:dyDescent="0.25">
      <c r="A29" s="63" t="s">
        <v>49</v>
      </c>
      <c r="B29" s="29" t="s">
        <v>50</v>
      </c>
      <c r="C29" s="44"/>
      <c r="G29" s="39"/>
      <c r="H29" s="28"/>
      <c r="J29" s="39"/>
    </row>
    <row r="30" spans="1:12" s="29" customFormat="1" ht="16.5" customHeight="1" thickBot="1" x14ac:dyDescent="0.25">
      <c r="A30" s="63"/>
      <c r="C30" s="29" t="s">
        <v>51</v>
      </c>
      <c r="G30" s="64"/>
      <c r="H30" s="28" t="s">
        <v>49</v>
      </c>
      <c r="I30" s="29" t="s">
        <v>25</v>
      </c>
      <c r="J30" s="65"/>
      <c r="L30" s="43"/>
    </row>
    <row r="31" spans="1:12" s="29" customFormat="1" ht="18.95" customHeight="1" thickBot="1" x14ac:dyDescent="0.25">
      <c r="A31" s="63" t="s">
        <v>52</v>
      </c>
      <c r="B31" s="44" t="s">
        <v>53</v>
      </c>
      <c r="H31" s="28" t="s">
        <v>52</v>
      </c>
      <c r="I31" s="29" t="s">
        <v>25</v>
      </c>
      <c r="J31" s="42"/>
      <c r="L31" s="43"/>
    </row>
    <row r="32" spans="1:12" s="29" customFormat="1" ht="18.95" customHeight="1" thickBot="1" x14ac:dyDescent="0.25">
      <c r="A32" s="63" t="s">
        <v>54</v>
      </c>
      <c r="B32" s="44" t="s">
        <v>55</v>
      </c>
      <c r="H32" s="28" t="s">
        <v>54</v>
      </c>
      <c r="I32" s="29" t="s">
        <v>34</v>
      </c>
      <c r="J32" s="46">
        <f>J28+J30+J31</f>
        <v>0</v>
      </c>
      <c r="L32" s="43"/>
    </row>
    <row r="33" spans="1:12" s="29" customFormat="1" ht="18" customHeight="1" thickBot="1" x14ac:dyDescent="0.25">
      <c r="A33" s="63" t="s">
        <v>56</v>
      </c>
      <c r="B33" s="29" t="s">
        <v>57</v>
      </c>
      <c r="G33" s="64"/>
      <c r="H33" s="28" t="s">
        <v>56</v>
      </c>
      <c r="I33" s="29" t="s">
        <v>37</v>
      </c>
      <c r="J33" s="66"/>
      <c r="L33" s="43"/>
    </row>
    <row r="34" spans="1:12" s="29" customFormat="1" ht="15.95" customHeight="1" thickBot="1" x14ac:dyDescent="0.25">
      <c r="A34" s="28"/>
      <c r="H34" s="28"/>
      <c r="J34" s="39"/>
    </row>
    <row r="35" spans="1:12" s="29" customFormat="1" ht="18" customHeight="1" thickBot="1" x14ac:dyDescent="0.25">
      <c r="A35" s="63" t="s">
        <v>58</v>
      </c>
      <c r="B35" s="48" t="s">
        <v>59</v>
      </c>
      <c r="H35" s="67" t="s">
        <v>58</v>
      </c>
      <c r="I35" s="50" t="s">
        <v>34</v>
      </c>
      <c r="J35" s="46">
        <f>J32-J33</f>
        <v>0</v>
      </c>
      <c r="L35" s="43"/>
    </row>
    <row r="36" spans="1:12" s="29" customFormat="1" ht="13.5" customHeight="1" x14ac:dyDescent="0.2">
      <c r="A36" s="68"/>
      <c r="B36" s="44"/>
      <c r="H36" s="69"/>
      <c r="I36" s="70"/>
      <c r="J36" s="54" t="str">
        <f>IF(SUM(J28:J31)&lt;J33,"**Total Assessed Personal Property Value  must be postive**","")</f>
        <v/>
      </c>
      <c r="L36" s="71"/>
    </row>
    <row r="37" spans="1:12" s="29" customFormat="1" ht="18.95" customHeight="1" thickBot="1" x14ac:dyDescent="0.25">
      <c r="A37" s="55" t="s">
        <v>60</v>
      </c>
      <c r="H37" s="28"/>
      <c r="J37" s="39"/>
    </row>
    <row r="38" spans="1:12" s="29" customFormat="1" ht="18" customHeight="1" thickBot="1" x14ac:dyDescent="0.25">
      <c r="A38" s="51" t="s">
        <v>61</v>
      </c>
      <c r="B38" s="52" t="s">
        <v>62</v>
      </c>
      <c r="H38" s="51" t="s">
        <v>61</v>
      </c>
      <c r="I38" s="29" t="s">
        <v>25</v>
      </c>
      <c r="J38" s="42"/>
      <c r="L38" s="43"/>
    </row>
    <row r="39" spans="1:12" s="29" customFormat="1" ht="15.95" customHeight="1" x14ac:dyDescent="0.2">
      <c r="A39" s="72"/>
      <c r="B39" s="52"/>
      <c r="H39" s="73"/>
      <c r="I39" s="74"/>
      <c r="J39" s="39"/>
    </row>
    <row r="40" spans="1:12" s="29" customFormat="1" ht="12.75" thickBot="1" x14ac:dyDescent="0.25">
      <c r="A40" s="51" t="s">
        <v>63</v>
      </c>
      <c r="B40" s="52" t="str">
        <f>"Grand Total Valuation of All Taxable Property as of January 1, "&amp;'A. Update Year'!A9&amp;" excluding"</f>
        <v>Grand Total Valuation of All Taxable Property as of January 1, 2021 excluding</v>
      </c>
      <c r="H40" s="73"/>
      <c r="I40" s="74"/>
      <c r="J40" s="64"/>
    </row>
    <row r="41" spans="1:12" s="29" customFormat="1" ht="18" customHeight="1" thickBot="1" x14ac:dyDescent="0.25">
      <c r="A41" s="75"/>
      <c r="B41" s="52" t="s">
        <v>64</v>
      </c>
      <c r="H41" s="67" t="s">
        <v>63</v>
      </c>
      <c r="I41" s="41" t="s">
        <v>34</v>
      </c>
      <c r="J41" s="46">
        <f>J17+J35+J38</f>
        <v>0</v>
      </c>
      <c r="L41" s="43"/>
    </row>
    <row r="42" spans="1:12" s="29" customFormat="1" ht="12" customHeight="1" thickBot="1" x14ac:dyDescent="0.25">
      <c r="A42" s="76"/>
      <c r="B42" s="77"/>
      <c r="C42" s="78"/>
      <c r="D42" s="78"/>
      <c r="E42" s="78"/>
      <c r="F42" s="78"/>
      <c r="G42" s="78"/>
      <c r="H42" s="79"/>
      <c r="I42" s="80"/>
      <c r="J42" s="81" t="str">
        <f>IF(SUM(J41&lt;0),"**Grand Total Taxable Property must be postive**","")</f>
        <v/>
      </c>
    </row>
    <row r="43" spans="1:12" s="29" customFormat="1" ht="14.25" customHeight="1" x14ac:dyDescent="0.2">
      <c r="A43" s="75"/>
      <c r="B43" s="52"/>
      <c r="H43" s="67"/>
      <c r="I43" s="41"/>
      <c r="J43" s="64"/>
    </row>
    <row r="44" spans="1:12" s="83" customFormat="1" ht="18" customHeight="1" x14ac:dyDescent="0.2">
      <c r="A44" s="82" t="s">
        <v>65</v>
      </c>
      <c r="H44" s="84"/>
    </row>
    <row r="45" spans="1:12" s="29" customFormat="1" ht="14.25" customHeight="1" thickBot="1" x14ac:dyDescent="0.25">
      <c r="A45" s="85"/>
      <c r="B45" s="78"/>
      <c r="C45" s="78"/>
      <c r="D45" s="78"/>
      <c r="E45" s="78"/>
      <c r="F45" s="78"/>
      <c r="G45" s="78"/>
      <c r="H45" s="85"/>
      <c r="I45" s="78"/>
      <c r="J45" s="78"/>
    </row>
    <row r="46" spans="1:12" s="29" customFormat="1" ht="14.25" customHeight="1" x14ac:dyDescent="0.2">
      <c r="A46" s="68"/>
      <c r="B46" s="44"/>
      <c r="H46" s="69"/>
      <c r="I46" s="70"/>
    </row>
    <row r="47" spans="1:12" s="29" customFormat="1" ht="21" customHeight="1" x14ac:dyDescent="0.2">
      <c r="A47" s="281" t="str">
        <f>"TR-1-"&amp;'A. Update Year'!A7</f>
        <v>TR-1-21</v>
      </c>
      <c r="C47" s="44"/>
      <c r="H47" s="28"/>
      <c r="J47" s="50" t="s">
        <v>66</v>
      </c>
    </row>
    <row r="48" spans="1:12" s="29" customFormat="1" ht="19.5" customHeight="1" x14ac:dyDescent="0.2">
      <c r="A48" s="68"/>
      <c r="C48" s="86"/>
      <c r="H48" s="28"/>
    </row>
    <row r="49" spans="1:8" s="29" customFormat="1" ht="6" customHeight="1" x14ac:dyDescent="0.2">
      <c r="A49" s="28"/>
    </row>
    <row r="50" spans="1:8" s="29" customFormat="1" ht="12" x14ac:dyDescent="0.2">
      <c r="A50" s="28"/>
      <c r="H50" s="28"/>
    </row>
    <row r="51" spans="1:8" s="29" customFormat="1" ht="12" customHeight="1" x14ac:dyDescent="0.2">
      <c r="A51" s="28"/>
    </row>
    <row r="52" spans="1:8" s="29" customFormat="1" ht="12" x14ac:dyDescent="0.2">
      <c r="A52" s="28"/>
      <c r="H52" s="28"/>
    </row>
    <row r="53" spans="1:8" s="29" customFormat="1" ht="12" x14ac:dyDescent="0.2">
      <c r="A53" s="68"/>
      <c r="C53" s="86"/>
    </row>
    <row r="54" spans="1:8" s="29" customFormat="1" ht="12" x14ac:dyDescent="0.2">
      <c r="A54" s="68"/>
      <c r="C54" s="86"/>
    </row>
    <row r="55" spans="1:8" s="29" customFormat="1" ht="12" x14ac:dyDescent="0.2">
      <c r="A55" s="68"/>
      <c r="B55" s="87"/>
      <c r="C55" s="86"/>
    </row>
    <row r="56" spans="1:8" s="29" customFormat="1" ht="19.5" customHeight="1" x14ac:dyDescent="0.2">
      <c r="A56" s="68"/>
      <c r="B56" s="87"/>
      <c r="C56" s="86"/>
    </row>
    <row r="57" spans="1:8" s="29" customFormat="1" ht="19.5" customHeight="1" x14ac:dyDescent="0.2">
      <c r="A57" s="68"/>
      <c r="B57" s="87"/>
      <c r="C57" s="86"/>
    </row>
    <row r="58" spans="1:8" s="29" customFormat="1" ht="12" x14ac:dyDescent="0.2">
      <c r="A58" s="68"/>
      <c r="B58" s="87"/>
      <c r="C58" s="86"/>
    </row>
    <row r="59" spans="1:8" s="29" customFormat="1" ht="12" x14ac:dyDescent="0.2">
      <c r="A59" s="68"/>
      <c r="B59" s="87"/>
      <c r="C59" s="86"/>
    </row>
    <row r="60" spans="1:8" s="29" customFormat="1" ht="12" x14ac:dyDescent="0.2">
      <c r="A60" s="68"/>
      <c r="B60" s="87"/>
      <c r="C60" s="86"/>
    </row>
    <row r="61" spans="1:8" s="29" customFormat="1" ht="12" x14ac:dyDescent="0.2">
      <c r="A61" s="68"/>
      <c r="B61" s="87"/>
      <c r="C61" s="86"/>
    </row>
    <row r="62" spans="1:8" s="29" customFormat="1" ht="12" x14ac:dyDescent="0.2">
      <c r="A62" s="68"/>
      <c r="B62" s="87"/>
      <c r="C62" s="86"/>
    </row>
    <row r="63" spans="1:8" s="29" customFormat="1" ht="12" x14ac:dyDescent="0.2">
      <c r="A63" s="68"/>
      <c r="B63" s="87"/>
      <c r="C63" s="86"/>
    </row>
    <row r="64" spans="1:8" s="29" customFormat="1" ht="12" x14ac:dyDescent="0.2">
      <c r="A64" s="68"/>
      <c r="B64" s="87"/>
      <c r="C64" s="86"/>
    </row>
    <row r="65" spans="1:8" s="29" customFormat="1" ht="12" x14ac:dyDescent="0.2">
      <c r="A65" s="68"/>
      <c r="C65" s="86"/>
    </row>
    <row r="66" spans="1:8" s="29" customFormat="1" ht="12" x14ac:dyDescent="0.2">
      <c r="A66" s="68"/>
      <c r="C66" s="86"/>
    </row>
    <row r="67" spans="1:8" s="29" customFormat="1" ht="12" x14ac:dyDescent="0.2">
      <c r="A67" s="68"/>
      <c r="B67" s="87"/>
      <c r="C67" s="86"/>
    </row>
    <row r="68" spans="1:8" s="29" customFormat="1" ht="12" x14ac:dyDescent="0.2">
      <c r="A68" s="68"/>
      <c r="C68" s="86"/>
    </row>
    <row r="69" spans="1:8" s="29" customFormat="1" ht="12" x14ac:dyDescent="0.2">
      <c r="A69" s="68"/>
      <c r="C69" s="86"/>
    </row>
    <row r="70" spans="1:8" s="29" customFormat="1" ht="12" x14ac:dyDescent="0.2">
      <c r="A70" s="68"/>
      <c r="C70" s="44"/>
    </row>
    <row r="71" spans="1:8" s="29" customFormat="1" ht="12" x14ac:dyDescent="0.2">
      <c r="A71" s="28"/>
      <c r="C71" s="44"/>
    </row>
    <row r="72" spans="1:8" s="29" customFormat="1" ht="12" x14ac:dyDescent="0.2">
      <c r="A72" s="28"/>
      <c r="C72" s="44"/>
    </row>
    <row r="73" spans="1:8" s="29" customFormat="1" ht="12" x14ac:dyDescent="0.2">
      <c r="A73" s="28"/>
      <c r="H73" s="28"/>
    </row>
    <row r="74" spans="1:8" s="29" customFormat="1" ht="12" x14ac:dyDescent="0.2">
      <c r="A74" s="28"/>
      <c r="H74" s="28"/>
    </row>
    <row r="75" spans="1:8" s="29" customFormat="1" ht="12" x14ac:dyDescent="0.2">
      <c r="A75" s="75"/>
    </row>
    <row r="76" spans="1:8" s="29" customFormat="1" ht="12" x14ac:dyDescent="0.2">
      <c r="A76" s="75"/>
    </row>
    <row r="77" spans="1:8" s="29" customFormat="1" ht="12" x14ac:dyDescent="0.2">
      <c r="A77" s="75"/>
    </row>
    <row r="78" spans="1:8" s="29" customFormat="1" ht="12" x14ac:dyDescent="0.2">
      <c r="A78" s="75"/>
    </row>
    <row r="79" spans="1:8" s="29" customFormat="1" ht="12" x14ac:dyDescent="0.2">
      <c r="A79" s="88"/>
      <c r="B79" s="36"/>
      <c r="C79" s="36"/>
      <c r="H79" s="28"/>
    </row>
    <row r="80" spans="1:8" s="29" customFormat="1" ht="12" x14ac:dyDescent="0.2">
      <c r="A80" s="89"/>
      <c r="B80" s="36"/>
      <c r="C80" s="36"/>
    </row>
    <row r="81" spans="1:8" s="29" customFormat="1" ht="12" x14ac:dyDescent="0.2">
      <c r="A81" s="89"/>
      <c r="B81" s="36"/>
      <c r="C81" s="90"/>
    </row>
    <row r="82" spans="1:8" s="29" customFormat="1" ht="12" x14ac:dyDescent="0.2">
      <c r="A82" s="89"/>
      <c r="B82" s="36"/>
      <c r="C82" s="90"/>
    </row>
    <row r="83" spans="1:8" s="29" customFormat="1" ht="12" x14ac:dyDescent="0.2">
      <c r="A83" s="91"/>
      <c r="C83" s="92"/>
    </row>
    <row r="84" spans="1:8" s="29" customFormat="1" ht="12" x14ac:dyDescent="0.2">
      <c r="A84" s="91"/>
      <c r="C84" s="92"/>
    </row>
    <row r="85" spans="1:8" s="29" customFormat="1" ht="12" x14ac:dyDescent="0.2">
      <c r="A85" s="68"/>
      <c r="C85" s="44"/>
    </row>
    <row r="86" spans="1:8" s="29" customFormat="1" ht="12" x14ac:dyDescent="0.2">
      <c r="A86" s="68"/>
      <c r="C86" s="44"/>
    </row>
    <row r="87" spans="1:8" s="29" customFormat="1" ht="12" x14ac:dyDescent="0.2">
      <c r="A87" s="68"/>
      <c r="C87" s="44"/>
    </row>
    <row r="88" spans="1:8" s="29" customFormat="1" ht="12" x14ac:dyDescent="0.2">
      <c r="A88" s="68"/>
      <c r="C88" s="44"/>
    </row>
    <row r="89" spans="1:8" s="29" customFormat="1" ht="12" x14ac:dyDescent="0.2">
      <c r="A89" s="68"/>
      <c r="C89" s="44"/>
    </row>
    <row r="90" spans="1:8" s="29" customFormat="1" ht="12" x14ac:dyDescent="0.2">
      <c r="A90" s="93"/>
    </row>
    <row r="91" spans="1:8" s="29" customFormat="1" ht="12" x14ac:dyDescent="0.2">
      <c r="A91" s="93"/>
    </row>
    <row r="92" spans="1:8" x14ac:dyDescent="0.25">
      <c r="A92" s="68"/>
      <c r="C92" s="44"/>
      <c r="H92" s="29"/>
    </row>
    <row r="93" spans="1:8" x14ac:dyDescent="0.25">
      <c r="A93" s="91"/>
      <c r="C93" s="92"/>
      <c r="H93" s="29"/>
    </row>
    <row r="94" spans="1:8" x14ac:dyDescent="0.25">
      <c r="A94" s="68"/>
      <c r="C94" s="44"/>
      <c r="H94" s="29"/>
    </row>
    <row r="95" spans="1:8" x14ac:dyDescent="0.25">
      <c r="A95" s="68"/>
      <c r="C95" s="44"/>
      <c r="H95" s="29"/>
    </row>
  </sheetData>
  <sheetProtection password="C58F" sheet="1" objects="1" scenarios="1"/>
  <mergeCells count="2">
    <mergeCell ref="A3:J3"/>
    <mergeCell ref="L7:L9"/>
  </mergeCells>
  <conditionalFormatting sqref="A22:I23 K22:L23 A16:L19 A15:I15 K15:L15 A24:L53 A1 C1:L1 A21:L21 A20:I20 K20:L20 A2:L14">
    <cfRule type="expression" dxfId="104" priority="7">
      <formula>CELL("protect", INDIRECT(ADDRESS(ROW(),COLUMN())))=1</formula>
    </cfRule>
    <cfRule type="expression" priority="10">
      <formula>CELL("protect", INDIRECT(ADDRESS(ROW(),COLUMN())))=1</formula>
    </cfRule>
  </conditionalFormatting>
  <conditionalFormatting sqref="J14">
    <cfRule type="expression" dxfId="103" priority="15">
      <formula>CELL("protect", INDIRECT(ADDRESS(ROW(),COLUMN())))=1</formula>
    </cfRule>
  </conditionalFormatting>
  <conditionalFormatting sqref="J17">
    <cfRule type="expression" dxfId="102" priority="8" stopIfTrue="1">
      <formula>$J$15&lt;0</formula>
    </cfRule>
    <cfRule type="expression" dxfId="101" priority="14">
      <formula>CELL("protect", INDIRECT(ADDRESS(ROW(),COLUMN())))=1</formula>
    </cfRule>
  </conditionalFormatting>
  <conditionalFormatting sqref="J24">
    <cfRule type="expression" dxfId="100" priority="13">
      <formula>CELL("protect", INDIRECT(ADDRESS(ROW(),COLUMN())))=1</formula>
    </cfRule>
  </conditionalFormatting>
  <conditionalFormatting sqref="J32">
    <cfRule type="expression" dxfId="99" priority="12">
      <formula>CELL("protect", INDIRECT(ADDRESS(ROW(),COLUMN())))=1</formula>
    </cfRule>
  </conditionalFormatting>
  <conditionalFormatting sqref="J35">
    <cfRule type="expression" dxfId="98" priority="11">
      <formula>CELL("protect", INDIRECT(ADDRESS(ROW(),COLUMN())))=1</formula>
    </cfRule>
  </conditionalFormatting>
  <conditionalFormatting sqref="J41">
    <cfRule type="expression" dxfId="97" priority="16">
      <formula>CELL("protect", INDIRECT(ADDRESS(ROW(),COLUMN())))=1</formula>
    </cfRule>
    <cfRule type="expression" dxfId="96" priority="17">
      <formula>$J$41&lt;0</formula>
    </cfRule>
  </conditionalFormatting>
  <conditionalFormatting sqref="L36">
    <cfRule type="expression" dxfId="95" priority="9">
      <formula>CELL("protect", INDIRECT(ADDRESS(ROW(),COLUMN())))=1</formula>
    </cfRule>
  </conditionalFormatting>
  <conditionalFormatting sqref="J22:J23">
    <cfRule type="expression" dxfId="94" priority="6">
      <formula>CELL("protect", INDIRECT(ADDRESS(ROW(),COLUMN())))=1</formula>
    </cfRule>
  </conditionalFormatting>
  <conditionalFormatting sqref="J15">
    <cfRule type="expression" dxfId="93" priority="5">
      <formula>CELL("protect", INDIRECT(ADDRESS(ROW(),COLUMN())))=1</formula>
    </cfRule>
  </conditionalFormatting>
  <conditionalFormatting sqref="B1">
    <cfRule type="expression" dxfId="92" priority="4">
      <formula>CELL("protect", INDIRECT(ADDRESS(ROW(),COLUMN())))=1</formula>
    </cfRule>
  </conditionalFormatting>
  <conditionalFormatting sqref="J20">
    <cfRule type="expression" dxfId="91" priority="1">
      <formula>CELL("protect", INDIRECT(ADDRESS(ROW(),COLUMN())))=1</formula>
    </cfRule>
    <cfRule type="expression" priority="2">
      <formula>CELL("protect", INDIRECT(ADDRESS(ROW(),COLUMN())))=1</formula>
    </cfRule>
  </conditionalFormatting>
  <dataValidations count="3">
    <dataValidation operator="greaterThanOrEqual" allowBlank="1" showInputMessage="1" showErrorMessage="1" errorTitle="Numeric Value Required" error="Round to the nearest whole number.  Choose &quot;CANCEL&quot; to repopulate this cell." sqref="J18 J25:J26 J36 J42"/>
    <dataValidation type="whole" errorStyle="warning" operator="greaterThanOrEqual" allowBlank="1" showInputMessage="1" showErrorMessage="1" errorTitle="Value must be greater than &quot;0&quot;" error="Round to the nearest whole number.  Choose &quot;CANCEL&quot; to repopulate this cell." sqref="J17">
      <formula1>0</formula1>
    </dataValidation>
    <dataValidation type="whole" operator="greaterThanOrEqual" allowBlank="1" showInputMessage="1" showErrorMessage="1" errorTitle="Numeric Value Required" error="Round to the nearest whole number.  Choose &quot;CANCEL&quot; to repopulate this cell." sqref="J27:J35 J37:J41 J10:J16 J19 J21:J24">
      <formula1>0</formula1>
    </dataValidation>
  </dataValidations>
  <pageMargins left="0.45" right="0.45" top="0.75" bottom="0.75" header="0.3" footer="0.3"/>
  <pageSetup scale="85" orientation="portrait" r:id="rId1"/>
  <ignoredErrors>
    <ignoredError sqref="A10:A41 H9:H41" numberStoredAsText="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5"/>
  <sheetViews>
    <sheetView showGridLines="0" showRowColHeaders="0" workbookViewId="0">
      <selection activeCell="F16" sqref="F16"/>
    </sheetView>
  </sheetViews>
  <sheetFormatPr defaultRowHeight="15" x14ac:dyDescent="0.25"/>
  <cols>
    <col min="1" max="1" width="2.7109375" style="71" customWidth="1"/>
    <col min="2" max="2" width="4.7109375" style="71" customWidth="1"/>
    <col min="3" max="3" width="11.28515625" style="71" customWidth="1"/>
    <col min="4" max="4" width="23" style="71" customWidth="1"/>
    <col min="5" max="5" width="3.7109375" style="71" customWidth="1"/>
    <col min="6" max="6" width="18.7109375" style="71" customWidth="1"/>
    <col min="7" max="7" width="9.140625" style="71"/>
    <col min="8" max="8" width="9.140625" style="71" hidden="1" customWidth="1"/>
    <col min="9" max="9" width="9.7109375" style="71" customWidth="1"/>
    <col min="10" max="11" width="2.7109375" style="71" customWidth="1"/>
    <col min="12" max="12" width="18.140625" style="71" customWidth="1"/>
    <col min="13" max="13" width="2" style="71" customWidth="1"/>
    <col min="14" max="14" width="20.5703125" style="71" hidden="1" customWidth="1"/>
    <col min="15" max="24" width="9.140625" style="71"/>
    <col min="25" max="25" width="2.7109375" style="71" customWidth="1"/>
  </cols>
  <sheetData>
    <row r="1" spans="1:25" s="71" customFormat="1" x14ac:dyDescent="0.25">
      <c r="B1" s="126" t="str">
        <f>"County of:  " &amp;Selection!B11</f>
        <v xml:space="preserve">County of:  </v>
      </c>
    </row>
    <row r="2" spans="1:25" s="71" customFormat="1" ht="15.95" customHeight="1" x14ac:dyDescent="0.25">
      <c r="A2" s="95"/>
      <c r="B2" s="126"/>
      <c r="C2" s="44"/>
      <c r="D2" s="96"/>
      <c r="E2" s="96"/>
      <c r="H2" s="95"/>
      <c r="Y2" s="95"/>
    </row>
    <row r="3" spans="1:25" s="71" customFormat="1" ht="6" customHeight="1" x14ac:dyDescent="0.2">
      <c r="A3" s="97"/>
      <c r="B3" s="97"/>
      <c r="C3" s="97"/>
      <c r="D3" s="97"/>
      <c r="E3" s="97"/>
      <c r="F3" s="97"/>
      <c r="G3" s="97"/>
      <c r="H3" s="97"/>
      <c r="I3" s="97"/>
      <c r="J3" s="97"/>
      <c r="K3" s="97"/>
      <c r="L3" s="97"/>
      <c r="M3" s="97"/>
      <c r="Y3" s="97"/>
    </row>
    <row r="4" spans="1:25" s="71" customFormat="1" ht="12" customHeight="1" thickBot="1" x14ac:dyDescent="0.25">
      <c r="A4" s="98"/>
      <c r="B4" s="99"/>
      <c r="C4" s="98"/>
      <c r="D4" s="98"/>
      <c r="E4" s="98"/>
      <c r="F4" s="98"/>
      <c r="G4" s="98"/>
      <c r="H4" s="98"/>
      <c r="I4" s="98"/>
      <c r="J4" s="98"/>
      <c r="K4" s="98"/>
      <c r="L4" s="98"/>
      <c r="M4" s="100"/>
      <c r="Y4" s="100"/>
    </row>
    <row r="5" spans="1:25" s="71" customFormat="1" ht="12" customHeight="1" x14ac:dyDescent="0.2">
      <c r="A5" s="100"/>
      <c r="B5" s="101"/>
      <c r="C5" s="100"/>
      <c r="D5" s="100"/>
      <c r="E5" s="100"/>
      <c r="F5" s="100"/>
      <c r="G5" s="100"/>
      <c r="H5" s="100"/>
      <c r="I5" s="100"/>
      <c r="J5" s="100"/>
      <c r="K5" s="100"/>
      <c r="L5" s="100"/>
      <c r="M5" s="100"/>
      <c r="Y5" s="100"/>
    </row>
    <row r="6" spans="1:25" s="71" customFormat="1" ht="12" customHeight="1" x14ac:dyDescent="0.2">
      <c r="A6" s="101"/>
      <c r="B6" s="101"/>
      <c r="C6" s="100"/>
      <c r="D6" s="100"/>
      <c r="E6" s="100"/>
      <c r="F6" s="100"/>
      <c r="G6" s="100"/>
      <c r="H6" s="100"/>
      <c r="I6" s="100"/>
      <c r="J6" s="100"/>
      <c r="K6" s="100"/>
      <c r="L6" s="100"/>
      <c r="M6" s="100"/>
      <c r="Y6" s="101"/>
    </row>
    <row r="7" spans="1:25" s="71" customFormat="1" ht="15.75" customHeight="1" x14ac:dyDescent="0.2">
      <c r="A7" s="101"/>
      <c r="B7" s="101"/>
      <c r="C7" s="100"/>
      <c r="D7" s="100"/>
      <c r="E7" s="100"/>
      <c r="F7" s="100"/>
      <c r="G7" s="100"/>
      <c r="H7" s="100"/>
      <c r="I7" s="100"/>
      <c r="J7" s="100"/>
      <c r="K7" s="100"/>
      <c r="L7" s="100"/>
      <c r="M7" s="100"/>
      <c r="Y7" s="101"/>
    </row>
    <row r="8" spans="1:25" s="71" customFormat="1" ht="12.75" customHeight="1" x14ac:dyDescent="0.2">
      <c r="A8" s="102" t="s">
        <v>9242</v>
      </c>
      <c r="B8" s="101"/>
      <c r="C8" s="100"/>
      <c r="D8" s="100"/>
      <c r="E8" s="100"/>
      <c r="F8" s="100"/>
      <c r="G8" s="100"/>
      <c r="H8" s="100"/>
      <c r="I8" s="100"/>
      <c r="J8" s="100"/>
      <c r="K8" s="100"/>
      <c r="L8" s="100"/>
      <c r="M8" s="100"/>
      <c r="Y8" s="102"/>
    </row>
    <row r="9" spans="1:25" s="71" customFormat="1" ht="15.75" customHeight="1" x14ac:dyDescent="0.2">
      <c r="A9" s="102" t="s">
        <v>9243</v>
      </c>
      <c r="B9" s="101"/>
      <c r="C9" s="100"/>
      <c r="D9" s="100"/>
      <c r="E9" s="100"/>
      <c r="F9" s="100"/>
      <c r="G9" s="100"/>
      <c r="H9" s="100"/>
      <c r="I9" s="100"/>
      <c r="J9" s="100"/>
      <c r="K9" s="100"/>
      <c r="L9" s="100"/>
      <c r="M9" s="100"/>
      <c r="Y9" s="102"/>
    </row>
    <row r="10" spans="1:25" s="71" customFormat="1" ht="6.75" customHeight="1" x14ac:dyDescent="0.2"/>
    <row r="11" spans="1:25" s="71" customFormat="1" ht="6.75" customHeight="1" x14ac:dyDescent="0.2"/>
    <row r="12" spans="1:25" s="71" customFormat="1" ht="12" customHeight="1" x14ac:dyDescent="0.2"/>
    <row r="13" spans="1:25" s="71" customFormat="1" ht="12" customHeight="1" x14ac:dyDescent="0.2">
      <c r="A13" s="316" t="str">
        <f>"B . County Tax Rate and Levies for Fiscal Year "&amp;'A. Update Year'!A5</f>
        <v>B . County Tax Rate and Levies for Fiscal Year 2021-2022</v>
      </c>
      <c r="B13" s="316"/>
      <c r="C13" s="316"/>
      <c r="D13" s="316"/>
      <c r="E13" s="316"/>
      <c r="F13" s="316"/>
      <c r="G13" s="316"/>
      <c r="H13" s="316"/>
      <c r="I13" s="316"/>
      <c r="J13" s="316"/>
      <c r="K13" s="316"/>
      <c r="L13" s="316"/>
      <c r="Y13" s="123"/>
    </row>
    <row r="14" spans="1:25" s="71" customFormat="1" ht="12" customHeight="1" x14ac:dyDescent="0.2">
      <c r="A14" s="94"/>
      <c r="Y14" s="94"/>
    </row>
    <row r="15" spans="1:25" s="71" customFormat="1" ht="12" customHeight="1" thickBot="1" x14ac:dyDescent="0.25">
      <c r="A15" s="94"/>
      <c r="N15" s="71" t="s">
        <v>67</v>
      </c>
      <c r="Y15" s="94"/>
    </row>
    <row r="16" spans="1:25" s="71" customFormat="1" ht="12" customHeight="1" thickBot="1" x14ac:dyDescent="0.25">
      <c r="A16" s="94"/>
      <c r="D16" s="94" t="str">
        <f>'A. Update Year'!A5&amp;" County Tax Rate"</f>
        <v>2021-2022 County Tax Rate</v>
      </c>
      <c r="F16" s="103">
        <v>0</v>
      </c>
      <c r="N16" s="71" t="s">
        <v>68</v>
      </c>
      <c r="O16" s="104"/>
      <c r="Y16" s="94"/>
    </row>
    <row r="17" spans="1:25" s="71" customFormat="1" ht="16.5" customHeight="1" x14ac:dyDescent="0.2">
      <c r="A17" s="94"/>
      <c r="D17" s="105" t="s">
        <v>69</v>
      </c>
      <c r="N17" s="71" t="s">
        <v>70</v>
      </c>
      <c r="O17" s="104"/>
      <c r="Y17" s="94"/>
    </row>
    <row r="18" spans="1:25" s="71" customFormat="1" ht="12" customHeight="1" x14ac:dyDescent="0.2">
      <c r="A18" s="94"/>
      <c r="Y18" s="94"/>
    </row>
    <row r="19" spans="1:25" s="71" customFormat="1" ht="6" customHeight="1" x14ac:dyDescent="0.2">
      <c r="A19" s="94"/>
      <c r="Y19" s="94"/>
    </row>
    <row r="20" spans="1:25" s="71" customFormat="1" ht="6" customHeight="1" x14ac:dyDescent="0.2">
      <c r="A20" s="94"/>
      <c r="Y20" s="94"/>
    </row>
    <row r="21" spans="1:25" s="71" customFormat="1" ht="6" customHeight="1" x14ac:dyDescent="0.2">
      <c r="A21" s="94"/>
      <c r="Y21" s="94"/>
    </row>
    <row r="22" spans="1:25" s="71" customFormat="1" ht="12" customHeight="1" x14ac:dyDescent="0.2"/>
    <row r="23" spans="1:25" s="71" customFormat="1" ht="18" customHeight="1" x14ac:dyDescent="0.2">
      <c r="A23" s="317"/>
      <c r="B23" s="317"/>
      <c r="C23" s="317"/>
      <c r="D23" s="317"/>
      <c r="E23" s="317"/>
      <c r="F23" s="317"/>
      <c r="G23" s="317"/>
      <c r="H23" s="317"/>
      <c r="I23" s="317"/>
      <c r="J23" s="317"/>
      <c r="K23" s="317"/>
      <c r="L23" s="317"/>
      <c r="M23" s="106"/>
      <c r="Y23" s="124"/>
    </row>
    <row r="24" spans="1:25" s="71" customFormat="1" ht="18" customHeight="1" x14ac:dyDescent="0.2">
      <c r="A24" s="318"/>
      <c r="B24" s="318"/>
      <c r="C24" s="318"/>
      <c r="D24" s="318"/>
      <c r="E24" s="318"/>
      <c r="F24" s="318"/>
      <c r="G24" s="318"/>
      <c r="H24" s="318"/>
      <c r="I24" s="318"/>
      <c r="J24" s="318"/>
      <c r="K24" s="318"/>
      <c r="L24" s="318"/>
      <c r="M24" s="106"/>
      <c r="Y24" s="125"/>
    </row>
    <row r="25" spans="1:25" s="71" customFormat="1" ht="12" customHeight="1" x14ac:dyDescent="0.2">
      <c r="A25" s="94"/>
      <c r="Y25" s="94"/>
    </row>
    <row r="26" spans="1:25" s="71" customFormat="1" ht="12" customHeight="1" x14ac:dyDescent="0.2">
      <c r="A26" s="107" t="str">
        <f>'A. Update Year'!A5&amp;" County-Wide Ad Valorem Levy  (Enter actual levy, not budget estimate.)"</f>
        <v>2021-2022 County-Wide Ad Valorem Levy  (Enter actual levy, not budget estimate.)</v>
      </c>
      <c r="Y26" s="107"/>
    </row>
    <row r="27" spans="1:25" s="71" customFormat="1" ht="32.25" customHeight="1" x14ac:dyDescent="0.2">
      <c r="A27" s="108"/>
      <c r="B27" s="108"/>
      <c r="C27" s="319"/>
      <c r="D27" s="319"/>
      <c r="E27" s="319"/>
      <c r="F27" s="319"/>
      <c r="G27" s="319"/>
      <c r="H27" s="319"/>
      <c r="I27" s="319"/>
      <c r="J27" s="319"/>
      <c r="K27" s="319"/>
      <c r="L27" s="319"/>
      <c r="M27" s="106"/>
      <c r="Y27" s="108"/>
    </row>
    <row r="28" spans="1:25" s="71" customFormat="1" ht="14.25" customHeight="1" x14ac:dyDescent="0.2">
      <c r="B28" s="109" t="s">
        <v>23</v>
      </c>
      <c r="C28" s="71" t="s">
        <v>71</v>
      </c>
    </row>
    <row r="29" spans="1:25" s="71" customFormat="1" ht="14.25" customHeight="1" x14ac:dyDescent="0.2">
      <c r="B29" s="95"/>
      <c r="C29" s="71" t="s">
        <v>72</v>
      </c>
    </row>
    <row r="30" spans="1:25" s="71" customFormat="1" ht="14.25" customHeight="1" thickBot="1" x14ac:dyDescent="0.25">
      <c r="B30" s="95"/>
      <c r="C30" s="71" t="s">
        <v>73</v>
      </c>
    </row>
    <row r="31" spans="1:25" s="71" customFormat="1" ht="14.25" customHeight="1" thickBot="1" x14ac:dyDescent="0.25">
      <c r="B31" s="95"/>
      <c r="C31" s="71" t="s">
        <v>74</v>
      </c>
      <c r="J31" s="110" t="s">
        <v>23</v>
      </c>
      <c r="K31" s="230" t="s">
        <v>25</v>
      </c>
      <c r="L31" s="112"/>
      <c r="M31" s="113"/>
    </row>
    <row r="32" spans="1:25" s="71" customFormat="1" ht="8.25" customHeight="1" thickBot="1" x14ac:dyDescent="0.25">
      <c r="B32" s="95"/>
      <c r="J32" s="111"/>
      <c r="K32" s="230"/>
      <c r="L32" s="114"/>
      <c r="M32" s="113"/>
    </row>
    <row r="33" spans="2:13" s="71" customFormat="1" ht="14.25" customHeight="1" thickBot="1" x14ac:dyDescent="0.25">
      <c r="B33" s="109" t="s">
        <v>26</v>
      </c>
      <c r="C33" s="71" t="s">
        <v>75</v>
      </c>
      <c r="J33" s="110" t="s">
        <v>26</v>
      </c>
      <c r="K33" s="230" t="s">
        <v>25</v>
      </c>
      <c r="L33" s="42"/>
      <c r="M33" s="113"/>
    </row>
    <row r="34" spans="2:13" s="71" customFormat="1" ht="8.25" customHeight="1" thickBot="1" x14ac:dyDescent="0.25">
      <c r="B34" s="109"/>
      <c r="J34" s="111"/>
      <c r="K34" s="230"/>
      <c r="L34" s="114"/>
      <c r="M34" s="113"/>
    </row>
    <row r="35" spans="2:13" s="71" customFormat="1" ht="14.25" customHeight="1" thickBot="1" x14ac:dyDescent="0.25">
      <c r="B35" s="115" t="s">
        <v>28</v>
      </c>
      <c r="C35" s="71" t="s">
        <v>76</v>
      </c>
      <c r="J35" s="110" t="s">
        <v>28</v>
      </c>
      <c r="K35" s="230" t="s">
        <v>25</v>
      </c>
      <c r="L35" s="42"/>
      <c r="M35" s="113"/>
    </row>
    <row r="36" spans="2:13" s="71" customFormat="1" ht="12" customHeight="1" x14ac:dyDescent="0.2">
      <c r="B36" s="109"/>
      <c r="J36" s="111"/>
      <c r="K36" s="230"/>
      <c r="L36" s="114"/>
      <c r="M36" s="113"/>
    </row>
    <row r="37" spans="2:13" s="71" customFormat="1" ht="8.25" customHeight="1" thickBot="1" x14ac:dyDescent="0.25">
      <c r="B37" s="109"/>
      <c r="J37" s="111"/>
      <c r="K37" s="230"/>
      <c r="L37" s="114"/>
      <c r="M37" s="113"/>
    </row>
    <row r="38" spans="2:13" s="71" customFormat="1" ht="14.25" customHeight="1" thickBot="1" x14ac:dyDescent="0.25">
      <c r="B38" s="115" t="s">
        <v>30</v>
      </c>
      <c r="C38" s="71" t="s">
        <v>77</v>
      </c>
      <c r="J38" s="110" t="s">
        <v>30</v>
      </c>
      <c r="K38" s="230" t="s">
        <v>37</v>
      </c>
      <c r="L38" s="42"/>
      <c r="M38" s="113"/>
    </row>
    <row r="39" spans="2:13" s="71" customFormat="1" ht="14.25" customHeight="1" thickBot="1" x14ac:dyDescent="0.25">
      <c r="B39" s="115"/>
      <c r="C39" s="94" t="s">
        <v>78</v>
      </c>
      <c r="J39" s="116"/>
      <c r="K39" s="111"/>
    </row>
    <row r="40" spans="2:13" s="71" customFormat="1" ht="14.25" customHeight="1" thickBot="1" x14ac:dyDescent="0.25">
      <c r="B40" s="115"/>
      <c r="C40" s="71" t="s">
        <v>79</v>
      </c>
      <c r="J40" s="116"/>
      <c r="K40" s="42"/>
    </row>
    <row r="41" spans="2:13" s="71" customFormat="1" ht="15" customHeight="1" x14ac:dyDescent="0.2">
      <c r="B41" s="109"/>
      <c r="J41" s="111"/>
      <c r="K41" s="111"/>
      <c r="L41" s="114"/>
      <c r="M41" s="113"/>
    </row>
    <row r="42" spans="2:13" s="71" customFormat="1" ht="14.25" customHeight="1" thickBot="1" x14ac:dyDescent="0.25">
      <c r="B42" s="109"/>
      <c r="J42" s="111"/>
      <c r="K42" s="111"/>
      <c r="L42" s="114"/>
      <c r="M42" s="113"/>
    </row>
    <row r="43" spans="2:13" s="94" customFormat="1" ht="24" customHeight="1" thickBot="1" x14ac:dyDescent="0.25">
      <c r="B43" s="115" t="s">
        <v>32</v>
      </c>
      <c r="C43" s="94" t="str">
        <f>"Total "&amp;'A. Update Year'!A5&amp;" County-Wide Ad Valorem Levy (Add lines 1-4)…………………………….."</f>
        <v>Total 2021-2022 County-Wide Ad Valorem Levy (Add lines 1-4)……………………………..</v>
      </c>
      <c r="J43" s="117" t="s">
        <v>32</v>
      </c>
      <c r="K43" s="231" t="s">
        <v>34</v>
      </c>
      <c r="L43" s="46">
        <f>L31+L33+L35-L38</f>
        <v>0</v>
      </c>
      <c r="M43" s="119"/>
    </row>
    <row r="44" spans="2:13" s="94" customFormat="1" ht="15.75" customHeight="1" x14ac:dyDescent="0.2">
      <c r="B44" s="115"/>
      <c r="G44" s="102"/>
      <c r="H44" s="102"/>
      <c r="I44" s="102"/>
      <c r="J44" s="120"/>
      <c r="K44" s="118"/>
      <c r="L44" s="121"/>
      <c r="M44" s="122"/>
    </row>
    <row r="45" spans="2:13" s="94" customFormat="1" ht="21" customHeight="1" x14ac:dyDescent="0.2">
      <c r="B45" s="115"/>
      <c r="G45" s="102"/>
      <c r="H45" s="102"/>
      <c r="I45" s="102"/>
      <c r="J45" s="120"/>
      <c r="K45" s="120"/>
      <c r="L45" s="122"/>
      <c r="M45" s="122"/>
    </row>
    <row r="46" spans="2:13" s="94" customFormat="1" ht="24" customHeight="1" x14ac:dyDescent="0.2">
      <c r="B46" s="115"/>
      <c r="J46" s="118"/>
      <c r="K46" s="120"/>
      <c r="L46" s="122"/>
      <c r="M46" s="122"/>
    </row>
    <row r="47" spans="2:13" s="94" customFormat="1" ht="24" customHeight="1" x14ac:dyDescent="0.2">
      <c r="B47" s="115"/>
      <c r="J47" s="118"/>
      <c r="K47" s="120"/>
      <c r="L47" s="122"/>
      <c r="M47" s="122"/>
    </row>
    <row r="48" spans="2:13" s="94" customFormat="1" ht="24" customHeight="1" x14ac:dyDescent="0.2">
      <c r="B48" s="115"/>
      <c r="J48" s="118"/>
      <c r="K48" s="120"/>
      <c r="L48" s="122"/>
      <c r="M48" s="122"/>
    </row>
    <row r="49" spans="1:26" s="94" customFormat="1" ht="24" customHeight="1" x14ac:dyDescent="0.2">
      <c r="B49" s="115"/>
      <c r="J49" s="118"/>
      <c r="K49" s="120"/>
      <c r="L49" s="122"/>
      <c r="M49" s="122"/>
    </row>
    <row r="50" spans="1:26" s="94" customFormat="1" ht="24" customHeight="1" x14ac:dyDescent="0.2">
      <c r="B50" s="115"/>
      <c r="J50" s="118"/>
      <c r="K50" s="120"/>
      <c r="L50" s="122"/>
      <c r="M50" s="122"/>
    </row>
    <row r="51" spans="1:26" s="94" customFormat="1" ht="24" customHeight="1" x14ac:dyDescent="0.2">
      <c r="B51" s="115"/>
      <c r="J51" s="118"/>
      <c r="K51" s="120"/>
      <c r="L51" s="122"/>
      <c r="M51" s="122"/>
    </row>
    <row r="52" spans="1:26" s="71" customFormat="1" ht="6" hidden="1" customHeight="1" x14ac:dyDescent="0.2">
      <c r="A52" s="98"/>
      <c r="B52" s="99"/>
      <c r="C52" s="98"/>
      <c r="D52" s="98"/>
      <c r="E52" s="98"/>
      <c r="F52" s="98"/>
      <c r="G52" s="98"/>
      <c r="H52" s="98"/>
      <c r="I52" s="98"/>
      <c r="J52" s="98"/>
      <c r="K52" s="98"/>
      <c r="L52" s="98"/>
      <c r="M52" s="98"/>
      <c r="Y52" s="98"/>
    </row>
    <row r="53" spans="1:26" s="71" customFormat="1" ht="6" hidden="1" customHeight="1" x14ac:dyDescent="0.2"/>
    <row r="54" spans="1:26" s="71" customFormat="1" ht="17.25" hidden="1" customHeight="1" x14ac:dyDescent="0.2">
      <c r="A54" s="71" t="s">
        <v>80</v>
      </c>
    </row>
    <row r="55" spans="1:26" s="71" customFormat="1" ht="17.25" customHeight="1" x14ac:dyDescent="0.2"/>
    <row r="56" spans="1:26" s="71" customFormat="1" ht="6" customHeight="1" thickBot="1" x14ac:dyDescent="0.25">
      <c r="A56" s="98"/>
      <c r="B56" s="99"/>
      <c r="C56" s="98"/>
      <c r="D56" s="98"/>
      <c r="E56" s="98"/>
      <c r="F56" s="98"/>
      <c r="G56" s="98"/>
      <c r="H56" s="98"/>
      <c r="I56" s="98"/>
      <c r="J56" s="98"/>
      <c r="K56" s="98"/>
      <c r="L56" s="98"/>
      <c r="M56" s="98"/>
      <c r="Y56" s="100"/>
      <c r="Z56" s="100"/>
    </row>
    <row r="57" spans="1:26" s="71" customFormat="1" ht="12" x14ac:dyDescent="0.2">
      <c r="Y57" s="100"/>
      <c r="Z57" s="100"/>
    </row>
    <row r="58" spans="1:26" s="71" customFormat="1" ht="12" x14ac:dyDescent="0.2">
      <c r="A58" s="63" t="str">
        <f>'Page 2'!A47</f>
        <v>TR-1-21</v>
      </c>
      <c r="L58" s="320" t="s">
        <v>81</v>
      </c>
      <c r="M58" s="320"/>
      <c r="Y58" s="63"/>
    </row>
    <row r="59" spans="1:26" s="71" customFormat="1" ht="12" x14ac:dyDescent="0.2"/>
    <row r="60" spans="1:26" s="71" customFormat="1" ht="12" x14ac:dyDescent="0.2"/>
    <row r="61" spans="1:26" s="71" customFormat="1" ht="12" x14ac:dyDescent="0.2"/>
    <row r="62" spans="1:26" s="71" customFormat="1" ht="12" x14ac:dyDescent="0.2"/>
    <row r="63" spans="1:26" s="71" customFormat="1" ht="12" x14ac:dyDescent="0.2"/>
    <row r="64" spans="1:26" s="71" customFormat="1" ht="12" x14ac:dyDescent="0.2"/>
    <row r="65" s="71" customFormat="1" ht="12" x14ac:dyDescent="0.2"/>
    <row r="66" s="71" customFormat="1" ht="12" x14ac:dyDescent="0.2"/>
    <row r="67" s="71" customFormat="1" ht="12" x14ac:dyDescent="0.2"/>
    <row r="68" s="71" customFormat="1" ht="12" x14ac:dyDescent="0.2"/>
    <row r="69" s="71" customFormat="1" ht="12" x14ac:dyDescent="0.2"/>
    <row r="70" s="71" customFormat="1" ht="12" x14ac:dyDescent="0.2"/>
    <row r="71" s="71" customFormat="1" ht="12" x14ac:dyDescent="0.2"/>
    <row r="72" s="71" customFormat="1" ht="12" x14ac:dyDescent="0.2"/>
    <row r="73" s="71" customFormat="1" ht="12" x14ac:dyDescent="0.2"/>
    <row r="74" s="71" customFormat="1" ht="12" x14ac:dyDescent="0.2"/>
    <row r="75" s="71" customFormat="1" ht="12" x14ac:dyDescent="0.2"/>
    <row r="76" s="71" customFormat="1" ht="12" x14ac:dyDescent="0.2"/>
    <row r="77" s="71" customFormat="1" ht="12" x14ac:dyDescent="0.2"/>
    <row r="78" s="71" customFormat="1" ht="12" x14ac:dyDescent="0.2"/>
    <row r="79" s="71" customFormat="1" ht="12" x14ac:dyDescent="0.2"/>
    <row r="80" s="71" customFormat="1" ht="12" x14ac:dyDescent="0.2"/>
    <row r="81" s="71" customFormat="1" ht="12" x14ac:dyDescent="0.2"/>
    <row r="82" s="71" customFormat="1" ht="12" x14ac:dyDescent="0.2"/>
    <row r="83" s="71" customFormat="1" ht="12" x14ac:dyDescent="0.2"/>
    <row r="84" s="71" customFormat="1" ht="12" x14ac:dyDescent="0.2"/>
    <row r="85" s="71" customFormat="1" ht="12" x14ac:dyDescent="0.2"/>
    <row r="86" s="71" customFormat="1" ht="12" x14ac:dyDescent="0.2"/>
    <row r="87" s="71" customFormat="1" ht="12" x14ac:dyDescent="0.2"/>
    <row r="88" s="71" customFormat="1" ht="12" x14ac:dyDescent="0.2"/>
    <row r="89" s="71" customFormat="1" ht="12" x14ac:dyDescent="0.2"/>
    <row r="90" s="71" customFormat="1" ht="12" x14ac:dyDescent="0.2"/>
    <row r="91" s="71" customFormat="1" ht="12" x14ac:dyDescent="0.2"/>
    <row r="92" s="71" customFormat="1" ht="12" x14ac:dyDescent="0.2"/>
    <row r="93" s="71" customFormat="1" ht="12" x14ac:dyDescent="0.2"/>
    <row r="94" s="71" customFormat="1" ht="12" x14ac:dyDescent="0.2"/>
    <row r="95" s="71" customFormat="1" ht="12" x14ac:dyDescent="0.2"/>
    <row r="96" s="71" customFormat="1" ht="12" x14ac:dyDescent="0.2"/>
    <row r="97" s="71" customFormat="1" ht="12" x14ac:dyDescent="0.2"/>
    <row r="98" s="71" customFormat="1" ht="12" x14ac:dyDescent="0.2"/>
    <row r="99" s="71" customFormat="1" ht="12" x14ac:dyDescent="0.2"/>
    <row r="100" s="71" customFormat="1" ht="12" x14ac:dyDescent="0.2"/>
    <row r="101" s="71" customFormat="1" ht="12" x14ac:dyDescent="0.2"/>
    <row r="102" s="71" customFormat="1" ht="12" x14ac:dyDescent="0.2"/>
    <row r="103" s="71" customFormat="1" ht="12" x14ac:dyDescent="0.2"/>
    <row r="104" s="71" customFormat="1" ht="12" x14ac:dyDescent="0.2"/>
    <row r="105" s="71" customFormat="1" ht="12" x14ac:dyDescent="0.2"/>
    <row r="106" s="71" customFormat="1" ht="12" x14ac:dyDescent="0.2"/>
    <row r="107" s="71" customFormat="1" ht="12" x14ac:dyDescent="0.2"/>
    <row r="108" s="71" customFormat="1" ht="12" x14ac:dyDescent="0.2"/>
    <row r="109" s="71" customFormat="1" ht="12" x14ac:dyDescent="0.2"/>
    <row r="110" s="71" customFormat="1" ht="12" x14ac:dyDescent="0.2"/>
    <row r="111" s="71" customFormat="1" ht="12" x14ac:dyDescent="0.2"/>
    <row r="112" s="71" customFormat="1" ht="12" x14ac:dyDescent="0.2"/>
    <row r="113" s="71" customFormat="1" ht="12" x14ac:dyDescent="0.2"/>
    <row r="114" s="71" customFormat="1" ht="12" x14ac:dyDescent="0.2"/>
    <row r="115" s="71" customFormat="1" ht="12" x14ac:dyDescent="0.2"/>
    <row r="116" s="71" customFormat="1" ht="12" x14ac:dyDescent="0.2"/>
    <row r="117" s="71" customFormat="1" ht="12" x14ac:dyDescent="0.2"/>
    <row r="118" s="71" customFormat="1" ht="12" x14ac:dyDescent="0.2"/>
    <row r="119" s="71" customFormat="1" ht="12" x14ac:dyDescent="0.2"/>
    <row r="120" s="71" customFormat="1" ht="12" x14ac:dyDescent="0.2"/>
    <row r="121" s="71" customFormat="1" ht="12" x14ac:dyDescent="0.2"/>
    <row r="122" s="71" customFormat="1" ht="12" x14ac:dyDescent="0.2"/>
    <row r="123" s="71" customFormat="1" ht="12" x14ac:dyDescent="0.2"/>
    <row r="124" s="71" customFormat="1" ht="12" x14ac:dyDescent="0.2"/>
    <row r="125" s="71" customFormat="1" ht="12" x14ac:dyDescent="0.2"/>
    <row r="126" s="71" customFormat="1" ht="12" x14ac:dyDescent="0.2"/>
    <row r="127" s="71" customFormat="1" ht="12" x14ac:dyDescent="0.2"/>
    <row r="128" s="71" customFormat="1" ht="12" x14ac:dyDescent="0.2"/>
    <row r="129" s="71" customFormat="1" ht="12" x14ac:dyDescent="0.2"/>
    <row r="130" s="71" customFormat="1" ht="12" x14ac:dyDescent="0.2"/>
    <row r="131" s="71" customFormat="1" ht="12" x14ac:dyDescent="0.2"/>
    <row r="132" s="71" customFormat="1" ht="12" x14ac:dyDescent="0.2"/>
    <row r="133" s="71" customFormat="1" ht="12" x14ac:dyDescent="0.2"/>
    <row r="134" s="71" customFormat="1" ht="12" x14ac:dyDescent="0.2"/>
    <row r="135" s="71" customFormat="1" ht="12" x14ac:dyDescent="0.2"/>
    <row r="136" s="71" customFormat="1" ht="12" x14ac:dyDescent="0.2"/>
    <row r="137" s="71" customFormat="1" ht="12" x14ac:dyDescent="0.2"/>
    <row r="138" s="71" customFormat="1" ht="12" x14ac:dyDescent="0.2"/>
    <row r="139" s="71" customFormat="1" ht="12" x14ac:dyDescent="0.2"/>
    <row r="140" s="71" customFormat="1" ht="12" x14ac:dyDescent="0.2"/>
    <row r="141" s="71" customFormat="1" ht="12" x14ac:dyDescent="0.2"/>
    <row r="142" s="71" customFormat="1" ht="12" x14ac:dyDescent="0.2"/>
    <row r="143" s="71" customFormat="1" ht="12" x14ac:dyDescent="0.2"/>
    <row r="144" s="71" customFormat="1" ht="12" x14ac:dyDescent="0.2"/>
    <row r="145" s="71" customFormat="1" ht="12" x14ac:dyDescent="0.2"/>
    <row r="146" s="71" customFormat="1" ht="12" x14ac:dyDescent="0.2"/>
    <row r="147" s="71" customFormat="1" ht="12" x14ac:dyDescent="0.2"/>
    <row r="148" s="71" customFormat="1" ht="12" x14ac:dyDescent="0.2"/>
    <row r="149" s="71" customFormat="1" ht="12" x14ac:dyDescent="0.2"/>
    <row r="150" s="71" customFormat="1" ht="12" x14ac:dyDescent="0.2"/>
    <row r="151" s="71" customFormat="1" ht="12" x14ac:dyDescent="0.2"/>
    <row r="152" s="71" customFormat="1" ht="12" x14ac:dyDescent="0.2"/>
    <row r="153" s="71" customFormat="1" ht="12" x14ac:dyDescent="0.2"/>
    <row r="154" s="71" customFormat="1" ht="12" x14ac:dyDescent="0.2"/>
    <row r="155" s="71" customFormat="1" ht="12" x14ac:dyDescent="0.2"/>
    <row r="156" s="71" customFormat="1" ht="12" x14ac:dyDescent="0.2"/>
    <row r="157" s="71" customFormat="1" ht="12" x14ac:dyDescent="0.2"/>
    <row r="158" s="71" customFormat="1" ht="12" x14ac:dyDescent="0.2"/>
    <row r="159" s="71" customFormat="1" ht="12" x14ac:dyDescent="0.2"/>
    <row r="160" s="71" customFormat="1" ht="12" x14ac:dyDescent="0.2"/>
    <row r="161" s="71" customFormat="1" ht="12" x14ac:dyDescent="0.2"/>
    <row r="162" s="71" customFormat="1" ht="12" x14ac:dyDescent="0.2"/>
    <row r="163" s="71" customFormat="1" ht="12" x14ac:dyDescent="0.2"/>
    <row r="164" s="71" customFormat="1" ht="12" x14ac:dyDescent="0.2"/>
    <row r="165" s="71" customFormat="1" ht="12" x14ac:dyDescent="0.2"/>
    <row r="166" s="71" customFormat="1" ht="12" x14ac:dyDescent="0.2"/>
    <row r="167" s="71" customFormat="1" ht="12" x14ac:dyDescent="0.2"/>
    <row r="168" s="71" customFormat="1" ht="12" x14ac:dyDescent="0.2"/>
    <row r="169" s="71" customFormat="1" ht="12" x14ac:dyDescent="0.2"/>
    <row r="170" s="71" customFormat="1" ht="12" x14ac:dyDescent="0.2"/>
    <row r="171" s="71" customFormat="1" ht="12" x14ac:dyDescent="0.2"/>
    <row r="172" s="71" customFormat="1" ht="12" x14ac:dyDescent="0.2"/>
    <row r="173" s="71" customFormat="1" ht="12" x14ac:dyDescent="0.2"/>
    <row r="174" s="71" customFormat="1" ht="12" x14ac:dyDescent="0.2"/>
    <row r="175" s="71" customFormat="1" ht="12" x14ac:dyDescent="0.2"/>
    <row r="176" s="71" customFormat="1" ht="12" x14ac:dyDescent="0.2"/>
    <row r="177" s="71" customFormat="1" ht="12" x14ac:dyDescent="0.2"/>
    <row r="178" s="71" customFormat="1" ht="12" x14ac:dyDescent="0.2"/>
    <row r="179" s="71" customFormat="1" ht="12" x14ac:dyDescent="0.2"/>
    <row r="180" s="71" customFormat="1" ht="12" x14ac:dyDescent="0.2"/>
    <row r="181" s="71" customFormat="1" ht="12" x14ac:dyDescent="0.2"/>
    <row r="182" s="71" customFormat="1" ht="12" x14ac:dyDescent="0.2"/>
    <row r="183" s="71" customFormat="1" ht="12" x14ac:dyDescent="0.2"/>
    <row r="184" s="71" customFormat="1" ht="12" x14ac:dyDescent="0.2"/>
    <row r="185" s="71" customFormat="1" ht="12" x14ac:dyDescent="0.2"/>
    <row r="186" s="71" customFormat="1" ht="12" x14ac:dyDescent="0.2"/>
    <row r="187" s="71" customFormat="1" ht="12" x14ac:dyDescent="0.2"/>
    <row r="188" s="71" customFormat="1" ht="12" x14ac:dyDescent="0.2"/>
    <row r="189" s="71" customFormat="1" ht="12" x14ac:dyDescent="0.2"/>
    <row r="190" s="71" customFormat="1" ht="12" x14ac:dyDescent="0.2"/>
    <row r="191" s="71" customFormat="1" ht="12" x14ac:dyDescent="0.2"/>
    <row r="192" s="71" customFormat="1" ht="12" x14ac:dyDescent="0.2"/>
    <row r="193" s="71" customFormat="1" ht="12" x14ac:dyDescent="0.2"/>
    <row r="194" s="71" customFormat="1" ht="12" x14ac:dyDescent="0.2"/>
    <row r="195" s="71" customFormat="1" ht="12" x14ac:dyDescent="0.2"/>
    <row r="196" s="71" customFormat="1" ht="12" x14ac:dyDescent="0.2"/>
    <row r="197" s="71" customFormat="1" ht="12" x14ac:dyDescent="0.2"/>
    <row r="198" s="71" customFormat="1" ht="12" x14ac:dyDescent="0.2"/>
    <row r="199" s="71" customFormat="1" ht="12" x14ac:dyDescent="0.2"/>
    <row r="200" s="71" customFormat="1" ht="12" x14ac:dyDescent="0.2"/>
    <row r="201" s="71" customFormat="1" ht="12" x14ac:dyDescent="0.2"/>
    <row r="202" s="71" customFormat="1" ht="12" x14ac:dyDescent="0.2"/>
    <row r="203" s="71" customFormat="1" ht="12" x14ac:dyDescent="0.2"/>
    <row r="204" s="71" customFormat="1" ht="12" x14ac:dyDescent="0.2"/>
    <row r="205" s="71" customFormat="1" ht="12" x14ac:dyDescent="0.2"/>
    <row r="206" s="71" customFormat="1" ht="12" x14ac:dyDescent="0.2"/>
    <row r="207" s="71" customFormat="1" ht="12" x14ac:dyDescent="0.2"/>
    <row r="208" s="71" customFormat="1" ht="12" x14ac:dyDescent="0.2"/>
    <row r="209" s="71" customFormat="1" ht="12" x14ac:dyDescent="0.2"/>
    <row r="210" s="71" customFormat="1" ht="12" x14ac:dyDescent="0.2"/>
    <row r="211" s="71" customFormat="1" ht="12" x14ac:dyDescent="0.2"/>
    <row r="212" s="71" customFormat="1" ht="12" x14ac:dyDescent="0.2"/>
    <row r="213" s="71" customFormat="1" ht="12" x14ac:dyDescent="0.2"/>
    <row r="214" s="71" customFormat="1" ht="12" x14ac:dyDescent="0.2"/>
    <row r="215" s="71" customFormat="1" ht="12" x14ac:dyDescent="0.2"/>
    <row r="216" s="71" customFormat="1" ht="12" x14ac:dyDescent="0.2"/>
    <row r="217" s="71" customFormat="1" ht="12" x14ac:dyDescent="0.2"/>
    <row r="218" s="71" customFormat="1" ht="12" x14ac:dyDescent="0.2"/>
    <row r="219" s="71" customFormat="1" ht="12" x14ac:dyDescent="0.2"/>
    <row r="220" s="71" customFormat="1" ht="12" x14ac:dyDescent="0.2"/>
    <row r="221" s="71" customFormat="1" ht="12" x14ac:dyDescent="0.2"/>
    <row r="222" s="71" customFormat="1" ht="12" x14ac:dyDescent="0.2"/>
    <row r="223" s="71" customFormat="1" ht="12" x14ac:dyDescent="0.2"/>
    <row r="224" s="71" customFormat="1" ht="12" x14ac:dyDescent="0.2"/>
    <row r="225" s="71" customFormat="1" ht="12" x14ac:dyDescent="0.2"/>
    <row r="226" s="71" customFormat="1" ht="12" x14ac:dyDescent="0.2"/>
    <row r="227" s="71" customFormat="1" ht="12" x14ac:dyDescent="0.2"/>
    <row r="228" s="71" customFormat="1" ht="12" x14ac:dyDescent="0.2"/>
    <row r="229" s="71" customFormat="1" ht="12" x14ac:dyDescent="0.2"/>
    <row r="230" s="71" customFormat="1" ht="12" x14ac:dyDescent="0.2"/>
    <row r="231" s="71" customFormat="1" ht="12" x14ac:dyDescent="0.2"/>
    <row r="232" s="71" customFormat="1" ht="12" x14ac:dyDescent="0.2"/>
    <row r="233" s="71" customFormat="1" ht="12" x14ac:dyDescent="0.2"/>
    <row r="234" s="71" customFormat="1" ht="12" x14ac:dyDescent="0.2"/>
    <row r="235" s="71" customFormat="1" ht="12" x14ac:dyDescent="0.2"/>
  </sheetData>
  <sheetProtection password="C58F" sheet="1" objects="1" scenarios="1"/>
  <mergeCells count="5">
    <mergeCell ref="A13:L13"/>
    <mergeCell ref="A23:L23"/>
    <mergeCell ref="A24:L24"/>
    <mergeCell ref="C27:L27"/>
    <mergeCell ref="L58:M58"/>
  </mergeCells>
  <conditionalFormatting sqref="Z28:XFD235 Z1:XFD26">
    <cfRule type="expression" dxfId="90" priority="22">
      <formula>CELL("protect", INDIRECT(ADDRESS(ROW(),COLUMN())))=1</formula>
    </cfRule>
  </conditionalFormatting>
  <conditionalFormatting sqref="Z27:XFD27">
    <cfRule type="expression" dxfId="89" priority="16">
      <formula>CELL("protect", INDIRECT(ADDRESS(ROW(),COLUMN())))=1</formula>
    </cfRule>
  </conditionalFormatting>
  <conditionalFormatting sqref="A16:E16 G16:M16 A43:Y1048576 A17:M18 A15:M15 O15:Y18 A39:B42 H39:Y42 A14:Y14 B11:X12 A19:Y23 A25:Y26 A24 M24:Y24 A13 M13:Y13 A28:Y38 B6:X7 A8:Y10 A3:Y5 A1:A2 C1:Y2">
    <cfRule type="expression" dxfId="88" priority="12">
      <formula>CELL("protect", INDIRECT(ADDRESS(ROW(),COLUMN())))=1</formula>
    </cfRule>
  </conditionalFormatting>
  <conditionalFormatting sqref="L43">
    <cfRule type="expression" dxfId="87" priority="11">
      <formula>CELL("protect", INDIRECT(ADDRESS(ROW(),COLUMN())))=1</formula>
    </cfRule>
  </conditionalFormatting>
  <conditionalFormatting sqref="F16">
    <cfRule type="expression" dxfId="86" priority="10">
      <formula>CELL("protect", INDIRECT(ADDRESS(ROW(),COLUMN())))=1</formula>
    </cfRule>
  </conditionalFormatting>
  <conditionalFormatting sqref="C39:G42">
    <cfRule type="expression" dxfId="85" priority="9">
      <formula>CELL("protect", INDIRECT(ADDRESS(ROW(),COLUMN())))=1</formula>
    </cfRule>
  </conditionalFormatting>
  <conditionalFormatting sqref="N15:N18">
    <cfRule type="expression" dxfId="84" priority="8">
      <formula>CELL("protect", INDIRECT(ADDRESS(ROW(),COLUMN())))=1</formula>
    </cfRule>
  </conditionalFormatting>
  <conditionalFormatting sqref="A11:A12 Y11:Y12">
    <cfRule type="expression" dxfId="83" priority="7">
      <formula>CELL("protect", INDIRECT(ADDRESS(ROW(),COLUMN())))=1</formula>
    </cfRule>
  </conditionalFormatting>
  <conditionalFormatting sqref="A27 M27:Y27">
    <cfRule type="expression" dxfId="82" priority="6">
      <formula>CELL("protect", INDIRECT(ADDRESS(ROW(),COLUMN())))=1</formula>
    </cfRule>
  </conditionalFormatting>
  <conditionalFormatting sqref="B27">
    <cfRule type="expression" dxfId="81" priority="4">
      <formula>CELL("protect", INDIRECT(ADDRESS(ROW(),COLUMN())))=1</formula>
    </cfRule>
  </conditionalFormatting>
  <conditionalFormatting sqref="C27">
    <cfRule type="expression" dxfId="80" priority="5">
      <formula>CELL("protect", INDIRECT(ADDRESS(ROW(),COLUMN())))=1</formula>
    </cfRule>
  </conditionalFormatting>
  <conditionalFormatting sqref="A6:A7 Y6:Y7">
    <cfRule type="expression" dxfId="79" priority="3">
      <formula>CELL("protect", INDIRECT(ADDRESS(ROW(),COLUMN())))=1</formula>
    </cfRule>
  </conditionalFormatting>
  <conditionalFormatting sqref="B2">
    <cfRule type="expression" dxfId="78" priority="2">
      <formula>CELL("protect", INDIRECT(ADDRESS(ROW(),COLUMN())))=1</formula>
    </cfRule>
  </conditionalFormatting>
  <conditionalFormatting sqref="B1">
    <cfRule type="expression" dxfId="77" priority="1">
      <formula>CELL("protect", INDIRECT(ADDRESS(ROW(),COLUMN())))=1</formula>
    </cfRule>
  </conditionalFormatting>
  <dataValidations count="4">
    <dataValidation type="whole" operator="greaterThanOrEqual" allowBlank="1" showInputMessage="1" showErrorMessage="1" errorTitle="Numeric Value Required" error="Round to the nearest positive whole number.  Choose &quot;CANCEL&quot; to repopulate this cell." sqref="L38">
      <formula1>0</formula1>
    </dataValidation>
    <dataValidation type="list" allowBlank="1" showInputMessage="1" showErrorMessage="1" sqref="K40">
      <formula1>$N$17:$N$18</formula1>
    </dataValidation>
    <dataValidation type="decimal" operator="lessThanOrEqual" allowBlank="1" showInputMessage="1" showErrorMessage="1" error="Per NCGS 153A-149(c), the maximum combined property tax rate a county may levy is $1.50 (1.5000) per one hundred dollars appraised value of property subject to taxation._x000a_" sqref="F16">
      <formula1>1.5</formula1>
    </dataValidation>
    <dataValidation type="whole" operator="greaterThanOrEqual" allowBlank="1" showInputMessage="1" showErrorMessage="1" errorTitle="Numeric Value Required" error="Round to the nearest whole number.  Choose &quot;CANCEL&quot; to repopulate this cell." sqref="L31:L37 L39:L43">
      <formula1>0</formula1>
    </dataValidation>
  </dataValidations>
  <pageMargins left="0.45" right="0.3" top="0.5" bottom="0.5" header="0.3" footer="0.3"/>
  <pageSetup scale="90" orientation="portrait" r:id="rId1"/>
  <ignoredErrors>
    <ignoredError sqref="J31:J43 B28:B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A. Update Year</vt:lpstr>
      <vt:lpstr>B. Munis</vt:lpstr>
      <vt:lpstr>C.Districts</vt:lpstr>
      <vt:lpstr>XXXXD.MuniServs</vt:lpstr>
      <vt:lpstr>Instructions</vt:lpstr>
      <vt:lpstr>Selection</vt:lpstr>
      <vt:lpstr>Cover</vt:lpstr>
      <vt:lpstr>Page 2</vt:lpstr>
      <vt:lpstr>Page 3</vt:lpstr>
      <vt:lpstr>Page 4</vt:lpstr>
      <vt:lpstr>Page 5</vt:lpstr>
      <vt:lpstr>Page 5a</vt:lpstr>
      <vt:lpstr>Page 6</vt:lpstr>
      <vt:lpstr>Page 7</vt:lpstr>
      <vt:lpstr>xxIMPORT.TblCountys_TR1New</vt:lpstr>
      <vt:lpstr>XXSheet2</vt:lpstr>
      <vt:lpstr>'B. Munis'!Print_Area</vt:lpstr>
      <vt:lpstr>C.Districts!Print_Area</vt:lpstr>
      <vt:lpstr>Cover!Print_Area</vt:lpstr>
      <vt:lpstr>Instructions!Print_Area</vt:lpstr>
      <vt:lpstr>'Page 2'!Print_Area</vt:lpstr>
      <vt:lpstr>'Page 3'!Print_Area</vt:lpstr>
      <vt:lpstr>'Page 4'!Print_Area</vt:lpstr>
      <vt:lpstr>'Page 5'!Print_Area</vt:lpstr>
      <vt:lpstr>'Page 5a'!Print_Area</vt:lpstr>
      <vt:lpstr>'Page 6'!Print_Area</vt:lpstr>
      <vt:lpstr>'Page 7'!Print_Area</vt:lpstr>
      <vt:lpstr>Selection!Print_Area</vt:lpstr>
      <vt:lpstr>xxIMPORT.TblCountys_TR1New!Print_Area</vt:lpstr>
      <vt:lpstr>XXSheet2!Print_Area</vt:lpstr>
      <vt:lpstr>XXXXD.MuniServs!Print_Area</vt:lpstr>
    </vt:vector>
  </TitlesOfParts>
  <Company>NCDOR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G. Hermane</dc:creator>
  <cp:lastModifiedBy>George G. Hermane</cp:lastModifiedBy>
  <cp:lastPrinted>2021-10-15T14:47:20Z</cp:lastPrinted>
  <dcterms:created xsi:type="dcterms:W3CDTF">2018-01-04T11:33:19Z</dcterms:created>
  <dcterms:modified xsi:type="dcterms:W3CDTF">2021-12-29T12:57:20Z</dcterms:modified>
</cp:coreProperties>
</file>